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gym.sharepoint.com/sites/Developpement/Documents partages/QUALICLUB/09 - Projet associatif/00 _ Trame Projet Associatif QualiClub Grand Est/"/>
    </mc:Choice>
  </mc:AlternateContent>
  <xr:revisionPtr revIDLastSave="44" documentId="8_{A61FE744-48E4-434F-9368-A3C243A81866}" xr6:coauthVersionLast="47" xr6:coauthVersionMax="47" xr10:uidLastSave="{502CD178-F414-4D1C-BBC2-69A11C4976B8}"/>
  <bookViews>
    <workbookView xWindow="-120" yWindow="-120" windowWidth="29040" windowHeight="15840" tabRatio="587" firstSheet="2" activeTab="2" xr2:uid="{00000000-000D-0000-FFFF-FFFF00000000}"/>
  </bookViews>
  <sheets>
    <sheet name="adresse" sheetId="44" r:id="rId1"/>
    <sheet name="Sommaire" sheetId="43" r:id="rId2"/>
    <sheet name="Liste de vos actions" sheetId="60" r:id="rId3"/>
    <sheet name="Fiche Action 1" sheetId="28" r:id="rId4"/>
    <sheet name="Budget Action 1" sheetId="30" r:id="rId5"/>
    <sheet name="Fiche Action 2" sheetId="47" r:id="rId6"/>
    <sheet name="Budget Action 2" sheetId="48" r:id="rId7"/>
    <sheet name="Fiche Action 3" sheetId="49" r:id="rId8"/>
    <sheet name="Budget Action 3" sheetId="50" r:id="rId9"/>
    <sheet name="Fiche Action 4" sheetId="51" r:id="rId10"/>
    <sheet name="Budget Action 4" sheetId="52" r:id="rId11"/>
    <sheet name="Fiche Action 5" sheetId="55" r:id="rId12"/>
    <sheet name="Budget Action 5" sheetId="56" r:id="rId13"/>
    <sheet name="Fiche Action 6" sheetId="57" r:id="rId14"/>
    <sheet name="Budget Action 6" sheetId="58" r:id="rId15"/>
    <sheet name="Budget Total" sheetId="54" r:id="rId16"/>
    <sheet name="Budget Pluriannuel" sheetId="59" r:id="rId17"/>
    <sheet name="Modèle Budget prévisionnel FFGy" sheetId="2" r:id="rId18"/>
    <sheet name="Plan comptable Associations " sheetId="9" r:id="rId19"/>
    <sheet name="Fiches Projet PSF" sheetId="61" r:id="rId20"/>
  </sheets>
  <definedNames>
    <definedName name="_xlnm._FilterDatabase" localSheetId="3" hidden="1">'Fiche Action 1'!$A$7:$Q$172</definedName>
    <definedName name="_xlnm._FilterDatabase" localSheetId="5" hidden="1">'Fiche Action 2'!$A$7:$Q$172</definedName>
    <definedName name="_xlnm._FilterDatabase" localSheetId="7" hidden="1">'Fiche Action 3'!$A$7:$Q$172</definedName>
    <definedName name="_xlnm._FilterDatabase" localSheetId="9" hidden="1">'Fiche Action 4'!$A$7:$Q$172</definedName>
    <definedName name="_xlnm._FilterDatabase" localSheetId="11" hidden="1">'Fiche Action 5'!$A$7:$Q$172</definedName>
    <definedName name="_xlnm._FilterDatabase" localSheetId="13" hidden="1">'Fiche Action 6'!$A$7:$Q$172</definedName>
    <definedName name="fichespsf">'Fiches Projet PSF'!$B$2:$B$6</definedName>
    <definedName name="_xlnm.Print_Area" localSheetId="4">'Budget Action 1'!$A$1:$I$82</definedName>
    <definedName name="_xlnm.Print_Area" localSheetId="6">'Budget Action 2'!$A$1:$I$82</definedName>
    <definedName name="_xlnm.Print_Area" localSheetId="8">'Budget Action 3'!$A$1:$I$82</definedName>
    <definedName name="_xlnm.Print_Area" localSheetId="10">'Budget Action 4'!$A$1:$I$82</definedName>
    <definedName name="_xlnm.Print_Area" localSheetId="12">'Budget Action 5'!$A$1:$I$82</definedName>
    <definedName name="_xlnm.Print_Area" localSheetId="14">'Budget Action 6'!$A$1:$I$82</definedName>
    <definedName name="_xlnm.Print_Area" localSheetId="16">'Budget Pluriannuel'!$A$1:$N$97</definedName>
    <definedName name="_xlnm.Print_Area" localSheetId="15">'Budget Total'!$A$1:$M$82</definedName>
    <definedName name="_xlnm.Print_Area" localSheetId="17">'Modèle Budget prévisionnel FFGy'!$A$1:$H$68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51" l="1"/>
  <c r="I73" i="30"/>
  <c r="I69" i="30"/>
  <c r="I64" i="30"/>
  <c r="I56" i="30"/>
  <c r="I47" i="30"/>
  <c r="I20" i="30"/>
  <c r="I32" i="30"/>
  <c r="I28" i="30"/>
  <c r="I25" i="30"/>
  <c r="I21" i="30"/>
  <c r="I8" i="30"/>
  <c r="C1" i="57"/>
  <c r="C1" i="55"/>
  <c r="C1" i="49"/>
  <c r="C1" i="28"/>
  <c r="C1" i="47"/>
  <c r="I55" i="50"/>
  <c r="I55" i="48"/>
  <c r="E59" i="50"/>
  <c r="E59" i="52"/>
  <c r="E59" i="56"/>
  <c r="E59" i="48"/>
  <c r="E14" i="48"/>
  <c r="E59" i="30"/>
  <c r="I47" i="48"/>
  <c r="I32" i="58"/>
  <c r="I28" i="58"/>
  <c r="I25" i="58"/>
  <c r="I21" i="58"/>
  <c r="I172" i="47"/>
  <c r="I171" i="47"/>
  <c r="I170" i="47"/>
  <c r="I169" i="47"/>
  <c r="I168" i="47"/>
  <c r="I167" i="47"/>
  <c r="I166" i="47"/>
  <c r="I165" i="47"/>
  <c r="I164" i="47"/>
  <c r="I163" i="47"/>
  <c r="I162" i="47"/>
  <c r="I161" i="47"/>
  <c r="I160" i="47"/>
  <c r="I159" i="47"/>
  <c r="I158" i="47"/>
  <c r="I157" i="47"/>
  <c r="I156" i="47"/>
  <c r="I155" i="47"/>
  <c r="I154" i="47"/>
  <c r="I153" i="47"/>
  <c r="I152" i="47"/>
  <c r="I151" i="47"/>
  <c r="I150" i="47"/>
  <c r="I149" i="47"/>
  <c r="I148" i="47"/>
  <c r="I147" i="47"/>
  <c r="I146" i="47"/>
  <c r="I145" i="47"/>
  <c r="I144" i="47"/>
  <c r="I143" i="47"/>
  <c r="I142" i="47"/>
  <c r="I141" i="47"/>
  <c r="I140" i="47"/>
  <c r="I139" i="47"/>
  <c r="I138" i="47"/>
  <c r="I137" i="47"/>
  <c r="I136" i="47"/>
  <c r="I135" i="47"/>
  <c r="I134" i="47"/>
  <c r="I133" i="47"/>
  <c r="I131" i="47"/>
  <c r="I130" i="47"/>
  <c r="I129" i="47"/>
  <c r="I128" i="47"/>
  <c r="I127" i="47"/>
  <c r="I126" i="47"/>
  <c r="I125" i="47"/>
  <c r="I124" i="47"/>
  <c r="I120" i="47" s="1"/>
  <c r="I123" i="47"/>
  <c r="I122" i="47"/>
  <c r="I121" i="47"/>
  <c r="I119" i="47"/>
  <c r="I118" i="47"/>
  <c r="I117" i="47"/>
  <c r="I116" i="47"/>
  <c r="I114" i="47" s="1"/>
  <c r="I115" i="47"/>
  <c r="I113" i="47"/>
  <c r="I112" i="47"/>
  <c r="I111" i="47"/>
  <c r="I110" i="47"/>
  <c r="I109" i="47"/>
  <c r="I108" i="47"/>
  <c r="I105" i="47" s="1"/>
  <c r="I107" i="47"/>
  <c r="I104" i="47"/>
  <c r="I103" i="47"/>
  <c r="I102" i="47"/>
  <c r="I101" i="47"/>
  <c r="I100" i="47"/>
  <c r="I98" i="47" s="1"/>
  <c r="G95" i="47"/>
  <c r="E95" i="47"/>
  <c r="I95" i="47" s="1"/>
  <c r="I92" i="47"/>
  <c r="F92" i="47"/>
  <c r="I90" i="47"/>
  <c r="I91" i="47" s="1"/>
  <c r="I89" i="47"/>
  <c r="G89" i="47"/>
  <c r="F89" i="47"/>
  <c r="F88" i="47"/>
  <c r="I88" i="47" s="1"/>
  <c r="I86" i="47" s="1"/>
  <c r="E85" i="47"/>
  <c r="I85" i="47" s="1"/>
  <c r="E84" i="47"/>
  <c r="I84" i="47" s="1"/>
  <c r="I83" i="47"/>
  <c r="E82" i="47"/>
  <c r="I82" i="47" s="1"/>
  <c r="E81" i="47"/>
  <c r="I81" i="47" s="1"/>
  <c r="I80" i="47"/>
  <c r="G80" i="47"/>
  <c r="I76" i="47"/>
  <c r="G76" i="47"/>
  <c r="F72" i="47"/>
  <c r="I72" i="47" s="1"/>
  <c r="I69" i="47"/>
  <c r="I68" i="47"/>
  <c r="G68" i="47"/>
  <c r="F68" i="47"/>
  <c r="G66" i="47"/>
  <c r="I66" i="47" s="1"/>
  <c r="G62" i="47"/>
  <c r="I62" i="47" s="1"/>
  <c r="I58" i="47"/>
  <c r="I53" i="47" s="1"/>
  <c r="F58" i="47"/>
  <c r="I54" i="47"/>
  <c r="G54" i="47"/>
  <c r="F54" i="47"/>
  <c r="I55" i="47" s="1"/>
  <c r="I56" i="47" s="1"/>
  <c r="I52" i="47"/>
  <c r="G52" i="47"/>
  <c r="I51" i="47"/>
  <c r="G51" i="47"/>
  <c r="I50" i="47"/>
  <c r="I49" i="47"/>
  <c r="G46" i="47"/>
  <c r="I46" i="47" s="1"/>
  <c r="I45" i="47"/>
  <c r="G45" i="47"/>
  <c r="I44" i="47"/>
  <c r="G44" i="47"/>
  <c r="I43" i="47"/>
  <c r="I42" i="47"/>
  <c r="F39" i="47"/>
  <c r="I39" i="47" s="1"/>
  <c r="I38" i="47"/>
  <c r="G37" i="47"/>
  <c r="I37" i="47" s="1"/>
  <c r="G36" i="47"/>
  <c r="I36" i="47" s="1"/>
  <c r="I35" i="47"/>
  <c r="I34" i="47"/>
  <c r="I32" i="47"/>
  <c r="G31" i="47"/>
  <c r="I31" i="47" s="1"/>
  <c r="F31" i="47"/>
  <c r="I29" i="47"/>
  <c r="G29" i="47"/>
  <c r="E25" i="47"/>
  <c r="E26" i="47" s="1"/>
  <c r="G23" i="47"/>
  <c r="G22" i="47"/>
  <c r="I22" i="47" s="1"/>
  <c r="E18" i="47"/>
  <c r="F16" i="47"/>
  <c r="I16" i="47" s="1"/>
  <c r="I15" i="47"/>
  <c r="G15" i="47"/>
  <c r="E11" i="47"/>
  <c r="G9" i="47"/>
  <c r="F9" i="47"/>
  <c r="D79" i="58"/>
  <c r="E79" i="58" s="1"/>
  <c r="D78" i="58"/>
  <c r="E78" i="58" s="1"/>
  <c r="D79" i="56"/>
  <c r="E79" i="56" s="1"/>
  <c r="D78" i="56"/>
  <c r="E78" i="56" s="1"/>
  <c r="D79" i="52"/>
  <c r="E79" i="52" s="1"/>
  <c r="D78" i="52"/>
  <c r="E78" i="52" s="1"/>
  <c r="D79" i="50"/>
  <c r="E79" i="50" s="1"/>
  <c r="D78" i="50"/>
  <c r="E78" i="50" s="1"/>
  <c r="D49" i="50"/>
  <c r="E49" i="50" s="1"/>
  <c r="D42" i="50"/>
  <c r="E42" i="50" s="1"/>
  <c r="D79" i="48"/>
  <c r="E79" i="48" s="1"/>
  <c r="D78" i="48"/>
  <c r="E78" i="48" s="1"/>
  <c r="D49" i="48"/>
  <c r="E49" i="48" s="1"/>
  <c r="D42" i="48"/>
  <c r="E42" i="48" s="1"/>
  <c r="D79" i="30"/>
  <c r="E79" i="30" s="1"/>
  <c r="D78" i="30"/>
  <c r="E78" i="30" s="1"/>
  <c r="D49" i="30"/>
  <c r="E49" i="30" s="1"/>
  <c r="D42" i="30"/>
  <c r="E42" i="30" s="1"/>
  <c r="I23" i="47" l="1"/>
  <c r="I10" i="47"/>
  <c r="I9" i="47"/>
  <c r="I11" i="47" s="1"/>
  <c r="I132" i="47"/>
  <c r="I67" i="47"/>
  <c r="I30" i="47"/>
  <c r="I33" i="47"/>
  <c r="I70" i="47"/>
  <c r="I53" i="49"/>
  <c r="I53" i="51"/>
  <c r="I53" i="55"/>
  <c r="I53" i="57"/>
  <c r="I53" i="28"/>
  <c r="I143" i="28"/>
  <c r="I8" i="47" l="1"/>
  <c r="D62" i="59"/>
  <c r="E62" i="59"/>
  <c r="G62" i="59"/>
  <c r="F62" i="59"/>
  <c r="G50" i="59"/>
  <c r="F50" i="59"/>
  <c r="E50" i="59"/>
  <c r="D50" i="59"/>
  <c r="G43" i="59"/>
  <c r="F43" i="59"/>
  <c r="E43" i="59"/>
  <c r="D43" i="59"/>
  <c r="G39" i="59"/>
  <c r="E39" i="59"/>
  <c r="D39" i="59"/>
  <c r="F39" i="59"/>
  <c r="E15" i="59"/>
  <c r="F15" i="59"/>
  <c r="G15" i="59"/>
  <c r="E10" i="59"/>
  <c r="F10" i="59"/>
  <c r="G10" i="59"/>
  <c r="D10" i="59"/>
  <c r="D15" i="59"/>
  <c r="I47" i="56" l="1"/>
  <c r="I47" i="58"/>
  <c r="M92" i="59"/>
  <c r="M97" i="59" s="1"/>
  <c r="L92" i="59"/>
  <c r="L97" i="59" s="1"/>
  <c r="K92" i="59"/>
  <c r="K97" i="59" s="1"/>
  <c r="M84" i="59"/>
  <c r="L84" i="59"/>
  <c r="K84" i="59"/>
  <c r="M78" i="59"/>
  <c r="L78" i="59"/>
  <c r="K78" i="59"/>
  <c r="K86" i="59" s="1"/>
  <c r="M70" i="59"/>
  <c r="M76" i="59" s="1"/>
  <c r="L70" i="59"/>
  <c r="L76" i="59" s="1"/>
  <c r="K70" i="59"/>
  <c r="K76" i="59" s="1"/>
  <c r="M61" i="59"/>
  <c r="L61" i="59"/>
  <c r="K61" i="59"/>
  <c r="M56" i="59"/>
  <c r="L56" i="59"/>
  <c r="K56" i="59"/>
  <c r="M37" i="59"/>
  <c r="L37" i="59"/>
  <c r="K37" i="59"/>
  <c r="M33" i="59"/>
  <c r="L33" i="59"/>
  <c r="K33" i="59"/>
  <c r="M30" i="59"/>
  <c r="L30" i="59"/>
  <c r="K30" i="59"/>
  <c r="M26" i="59"/>
  <c r="L26" i="59"/>
  <c r="K26" i="59"/>
  <c r="M8" i="59"/>
  <c r="M69" i="59" s="1"/>
  <c r="L8" i="59"/>
  <c r="L69" i="59" s="1"/>
  <c r="K8" i="59"/>
  <c r="K69" i="59" s="1"/>
  <c r="N84" i="59"/>
  <c r="N78" i="59"/>
  <c r="N70" i="59"/>
  <c r="N76" i="59" s="1"/>
  <c r="N61" i="59"/>
  <c r="N56" i="59"/>
  <c r="N37" i="59"/>
  <c r="N33" i="59"/>
  <c r="N30" i="59"/>
  <c r="N8" i="59"/>
  <c r="N69" i="59" s="1"/>
  <c r="N6" i="59"/>
  <c r="M6" i="59"/>
  <c r="L6" i="59"/>
  <c r="F92" i="59"/>
  <c r="F97" i="59" s="1"/>
  <c r="E92" i="59"/>
  <c r="E97" i="59" s="1"/>
  <c r="D92" i="59"/>
  <c r="D97" i="59" s="1"/>
  <c r="G92" i="59"/>
  <c r="G97" i="59" s="1"/>
  <c r="F78" i="59"/>
  <c r="F86" i="59" s="1"/>
  <c r="E78" i="59"/>
  <c r="E86" i="59" s="1"/>
  <c r="D78" i="59"/>
  <c r="D86" i="59" s="1"/>
  <c r="G78" i="59"/>
  <c r="G86" i="59" s="1"/>
  <c r="F70" i="59"/>
  <c r="F76" i="59" s="1"/>
  <c r="E70" i="59"/>
  <c r="E76" i="59" s="1"/>
  <c r="D70" i="59"/>
  <c r="D76" i="59" s="1"/>
  <c r="F59" i="59"/>
  <c r="E59" i="59"/>
  <c r="D59" i="59"/>
  <c r="F55" i="59"/>
  <c r="F54" i="59" s="1"/>
  <c r="E55" i="59"/>
  <c r="E54" i="59" s="1"/>
  <c r="D55" i="59"/>
  <c r="D54" i="59" s="1"/>
  <c r="G59" i="59"/>
  <c r="F37" i="59"/>
  <c r="E37" i="59"/>
  <c r="D37" i="59"/>
  <c r="F34" i="59"/>
  <c r="F29" i="59" s="1"/>
  <c r="E34" i="59"/>
  <c r="E29" i="59" s="1"/>
  <c r="D34" i="59"/>
  <c r="D29" i="59" s="1"/>
  <c r="F22" i="59"/>
  <c r="E22" i="59"/>
  <c r="D22" i="59"/>
  <c r="G22" i="59"/>
  <c r="G6" i="59"/>
  <c r="F6" i="59"/>
  <c r="E6" i="59"/>
  <c r="G55" i="59"/>
  <c r="G54" i="59" s="1"/>
  <c r="G37" i="59"/>
  <c r="D43" i="30"/>
  <c r="E43" i="30" s="1"/>
  <c r="K10" i="54"/>
  <c r="K9" i="54"/>
  <c r="K12" i="54"/>
  <c r="K17" i="54"/>
  <c r="K23" i="54"/>
  <c r="K22" i="54"/>
  <c r="K26" i="54"/>
  <c r="K30" i="54"/>
  <c r="K29" i="54"/>
  <c r="K35" i="54"/>
  <c r="K34" i="54"/>
  <c r="K33" i="54"/>
  <c r="K37" i="54"/>
  <c r="K43" i="54"/>
  <c r="K52" i="54"/>
  <c r="K51" i="54"/>
  <c r="K50" i="54"/>
  <c r="K59" i="54"/>
  <c r="K58" i="54"/>
  <c r="K57" i="54"/>
  <c r="K68" i="54"/>
  <c r="K67" i="54"/>
  <c r="K66" i="54"/>
  <c r="K65" i="54"/>
  <c r="K70" i="54"/>
  <c r="K79" i="54"/>
  <c r="K78" i="54"/>
  <c r="D79" i="54"/>
  <c r="D78" i="54"/>
  <c r="D70" i="58"/>
  <c r="E70" i="58" s="1"/>
  <c r="I69" i="58"/>
  <c r="D67" i="58"/>
  <c r="E67" i="58" s="1"/>
  <c r="D66" i="58"/>
  <c r="E66" i="58" s="1"/>
  <c r="D65" i="58"/>
  <c r="I64" i="58"/>
  <c r="D58" i="58"/>
  <c r="E58" i="58" s="1"/>
  <c r="D57" i="58"/>
  <c r="E57" i="58" s="1"/>
  <c r="I56" i="58"/>
  <c r="I62" i="58" s="1"/>
  <c r="D53" i="58"/>
  <c r="D52" i="58"/>
  <c r="D51" i="58"/>
  <c r="D49" i="58"/>
  <c r="D44" i="58"/>
  <c r="E44" i="58" s="1"/>
  <c r="D43" i="58"/>
  <c r="D41" i="58" s="1"/>
  <c r="E41" i="58" s="1"/>
  <c r="I42" i="58"/>
  <c r="D42" i="58"/>
  <c r="D30" i="58"/>
  <c r="D27" i="58"/>
  <c r="E27" i="58" s="1"/>
  <c r="D25" i="58"/>
  <c r="E25" i="58" s="1"/>
  <c r="D22" i="58"/>
  <c r="E22" i="58" s="1"/>
  <c r="D18" i="58"/>
  <c r="D16" i="58"/>
  <c r="D13" i="58"/>
  <c r="E13" i="58" s="1"/>
  <c r="D9" i="58"/>
  <c r="E9" i="58" s="1"/>
  <c r="I8" i="58"/>
  <c r="I172" i="57"/>
  <c r="A172" i="57"/>
  <c r="I171" i="57"/>
  <c r="A171" i="57"/>
  <c r="M171" i="57" s="1"/>
  <c r="I170" i="57"/>
  <c r="A170" i="57"/>
  <c r="M170" i="57" s="1"/>
  <c r="I169" i="57"/>
  <c r="A169" i="57"/>
  <c r="M169" i="57" s="1"/>
  <c r="I168" i="57"/>
  <c r="A168" i="57"/>
  <c r="M168" i="57" s="1"/>
  <c r="I167" i="57"/>
  <c r="A167" i="57"/>
  <c r="M167" i="57" s="1"/>
  <c r="I166" i="57"/>
  <c r="A166" i="57"/>
  <c r="M166" i="57" s="1"/>
  <c r="I165" i="57"/>
  <c r="A165" i="57"/>
  <c r="M165" i="57" s="1"/>
  <c r="I164" i="57"/>
  <c r="A164" i="57"/>
  <c r="I163" i="57"/>
  <c r="A163" i="57"/>
  <c r="M163" i="57" s="1"/>
  <c r="I162" i="57"/>
  <c r="A162" i="57"/>
  <c r="M162" i="57" s="1"/>
  <c r="I161" i="57"/>
  <c r="A161" i="57"/>
  <c r="M161" i="57" s="1"/>
  <c r="I160" i="57"/>
  <c r="A160" i="57"/>
  <c r="M160" i="57" s="1"/>
  <c r="I159" i="57"/>
  <c r="I157" i="57" s="1"/>
  <c r="A159" i="57"/>
  <c r="M159" i="57" s="1"/>
  <c r="I158" i="57"/>
  <c r="A158" i="57"/>
  <c r="M158" i="57" s="1"/>
  <c r="A157" i="57"/>
  <c r="I156" i="57"/>
  <c r="A156" i="57"/>
  <c r="M156" i="57" s="1"/>
  <c r="D68" i="58" s="1"/>
  <c r="E68" i="58" s="1"/>
  <c r="I155" i="57"/>
  <c r="A155" i="57"/>
  <c r="M155" i="57" s="1"/>
  <c r="I154" i="57"/>
  <c r="A154" i="57"/>
  <c r="M154" i="57" s="1"/>
  <c r="I153" i="57"/>
  <c r="A153" i="57"/>
  <c r="I152" i="57"/>
  <c r="A152" i="57"/>
  <c r="M152" i="57" s="1"/>
  <c r="I151" i="57"/>
  <c r="A151" i="57"/>
  <c r="M151" i="57" s="1"/>
  <c r="I150" i="57"/>
  <c r="A150" i="57"/>
  <c r="M150" i="57" s="1"/>
  <c r="I149" i="57"/>
  <c r="A149" i="57"/>
  <c r="M149" i="57" s="1"/>
  <c r="I148" i="57"/>
  <c r="A148" i="57"/>
  <c r="M148" i="57" s="1"/>
  <c r="I147" i="57"/>
  <c r="A147" i="57"/>
  <c r="M147" i="57" s="1"/>
  <c r="I146" i="57"/>
  <c r="A146" i="57"/>
  <c r="M146" i="57" s="1"/>
  <c r="I145" i="57"/>
  <c r="A145" i="57"/>
  <c r="I144" i="57"/>
  <c r="A144" i="57"/>
  <c r="M144" i="57" s="1"/>
  <c r="I143" i="57"/>
  <c r="A143" i="57"/>
  <c r="M143" i="57" s="1"/>
  <c r="I142" i="57"/>
  <c r="A142" i="57"/>
  <c r="M142" i="57" s="1"/>
  <c r="I141" i="57"/>
  <c r="A141" i="57"/>
  <c r="M141" i="57" s="1"/>
  <c r="I140" i="57"/>
  <c r="A140" i="57"/>
  <c r="M140" i="57" s="1"/>
  <c r="I139" i="57"/>
  <c r="A139" i="57"/>
  <c r="M139" i="57" s="1"/>
  <c r="I138" i="57"/>
  <c r="A138" i="57"/>
  <c r="M138" i="57" s="1"/>
  <c r="I137" i="57"/>
  <c r="A137" i="57"/>
  <c r="I136" i="57"/>
  <c r="A136" i="57"/>
  <c r="M136" i="57" s="1"/>
  <c r="I135" i="57"/>
  <c r="A135" i="57"/>
  <c r="M135" i="57" s="1"/>
  <c r="I134" i="57"/>
  <c r="I132" i="57" s="1"/>
  <c r="A134" i="57"/>
  <c r="M134" i="57" s="1"/>
  <c r="I133" i="57"/>
  <c r="A133" i="57"/>
  <c r="M133" i="57" s="1"/>
  <c r="A132" i="57"/>
  <c r="I131" i="57"/>
  <c r="A131" i="57"/>
  <c r="M131" i="57" s="1"/>
  <c r="I130" i="57"/>
  <c r="A130" i="57"/>
  <c r="M130" i="57" s="1"/>
  <c r="I129" i="57"/>
  <c r="A129" i="57"/>
  <c r="M129" i="57" s="1"/>
  <c r="I128" i="57"/>
  <c r="A128" i="57"/>
  <c r="M128" i="57" s="1"/>
  <c r="I127" i="57"/>
  <c r="A127" i="57"/>
  <c r="M127" i="57" s="1"/>
  <c r="I126" i="57"/>
  <c r="A126" i="57"/>
  <c r="A125" i="57"/>
  <c r="I124" i="57"/>
  <c r="A124" i="57"/>
  <c r="M124" i="57" s="1"/>
  <c r="I123" i="57"/>
  <c r="A123" i="57"/>
  <c r="I122" i="57"/>
  <c r="A122" i="57"/>
  <c r="M122" i="57" s="1"/>
  <c r="I121" i="57"/>
  <c r="A121" i="57"/>
  <c r="M121" i="57" s="1"/>
  <c r="I120" i="57"/>
  <c r="A120" i="57"/>
  <c r="I119" i="57"/>
  <c r="A119" i="57"/>
  <c r="M119" i="57" s="1"/>
  <c r="I118" i="57"/>
  <c r="A118" i="57"/>
  <c r="M118" i="57" s="1"/>
  <c r="I117" i="57"/>
  <c r="A117" i="57"/>
  <c r="M117" i="57" s="1"/>
  <c r="I116" i="57"/>
  <c r="A116" i="57"/>
  <c r="M116" i="57" s="1"/>
  <c r="I115" i="57"/>
  <c r="I114" i="57" s="1"/>
  <c r="A115" i="57"/>
  <c r="M115" i="57" s="1"/>
  <c r="A114" i="57"/>
  <c r="I113" i="57"/>
  <c r="A113" i="57"/>
  <c r="M113" i="57" s="1"/>
  <c r="I112" i="57"/>
  <c r="A112" i="57"/>
  <c r="M112" i="57" s="1"/>
  <c r="I111" i="57"/>
  <c r="A111" i="57"/>
  <c r="M111" i="57" s="1"/>
  <c r="I110" i="57"/>
  <c r="A110" i="57"/>
  <c r="M110" i="57" s="1"/>
  <c r="I109" i="57"/>
  <c r="A109" i="57"/>
  <c r="I108" i="57"/>
  <c r="I105" i="57" s="1"/>
  <c r="A108" i="57"/>
  <c r="M108" i="57" s="1"/>
  <c r="I107" i="57"/>
  <c r="A107" i="57"/>
  <c r="M107" i="57" s="1"/>
  <c r="A106" i="57"/>
  <c r="A105" i="57"/>
  <c r="I104" i="57"/>
  <c r="A104" i="57"/>
  <c r="M104" i="57" s="1"/>
  <c r="I103" i="57"/>
  <c r="A103" i="57"/>
  <c r="M103" i="57" s="1"/>
  <c r="I102" i="57"/>
  <c r="A102" i="57"/>
  <c r="M102" i="57" s="1"/>
  <c r="I101" i="57"/>
  <c r="A101" i="57"/>
  <c r="M101" i="57" s="1"/>
  <c r="I100" i="57"/>
  <c r="A100" i="57"/>
  <c r="A99" i="57"/>
  <c r="A98" i="57"/>
  <c r="A97" i="57"/>
  <c r="A96" i="57"/>
  <c r="G95" i="57"/>
  <c r="E95" i="57"/>
  <c r="A95" i="57"/>
  <c r="A94" i="57"/>
  <c r="A93" i="57"/>
  <c r="F92" i="57"/>
  <c r="I92" i="57" s="1"/>
  <c r="A92" i="57"/>
  <c r="A91" i="57"/>
  <c r="I90" i="57"/>
  <c r="A90" i="57"/>
  <c r="M90" i="57" s="1"/>
  <c r="G89" i="57"/>
  <c r="I89" i="57" s="1"/>
  <c r="I86" i="57" s="1"/>
  <c r="F89" i="57"/>
  <c r="A89" i="57"/>
  <c r="I88" i="57"/>
  <c r="A88" i="57"/>
  <c r="A87" i="57"/>
  <c r="M87" i="57" s="1"/>
  <c r="D26" i="58" s="1"/>
  <c r="E26" i="58" s="1"/>
  <c r="A86" i="57"/>
  <c r="I85" i="57"/>
  <c r="E85" i="57"/>
  <c r="A85" i="57"/>
  <c r="M85" i="57" s="1"/>
  <c r="E84" i="57"/>
  <c r="I84" i="57" s="1"/>
  <c r="A84" i="57"/>
  <c r="M84" i="57" s="1"/>
  <c r="I83" i="57"/>
  <c r="E83" i="57"/>
  <c r="A83" i="57"/>
  <c r="M83" i="57" s="1"/>
  <c r="E82" i="57"/>
  <c r="I82" i="57" s="1"/>
  <c r="A82" i="57"/>
  <c r="M82" i="57" s="1"/>
  <c r="I81" i="57"/>
  <c r="E81" i="57"/>
  <c r="A81" i="57"/>
  <c r="M81" i="57" s="1"/>
  <c r="G80" i="57"/>
  <c r="I80" i="57" s="1"/>
  <c r="A80" i="57"/>
  <c r="M80" i="57" s="1"/>
  <c r="A79" i="57"/>
  <c r="A78" i="57"/>
  <c r="A77" i="57"/>
  <c r="G76" i="57"/>
  <c r="I76" i="57" s="1"/>
  <c r="A76" i="57"/>
  <c r="A75" i="57"/>
  <c r="A74" i="57"/>
  <c r="A73" i="57"/>
  <c r="F72" i="57"/>
  <c r="I72" i="57" s="1"/>
  <c r="A72" i="57"/>
  <c r="A71" i="57"/>
  <c r="A70" i="57"/>
  <c r="I69" i="57"/>
  <c r="A69" i="57"/>
  <c r="G68" i="57"/>
  <c r="I68" i="57" s="1"/>
  <c r="F68" i="57"/>
  <c r="A68" i="57"/>
  <c r="A67" i="57"/>
  <c r="G66" i="57"/>
  <c r="I66" i="57" s="1"/>
  <c r="A66" i="57"/>
  <c r="A65" i="57"/>
  <c r="A64" i="57"/>
  <c r="A63" i="57"/>
  <c r="G62" i="57"/>
  <c r="I62" i="57" s="1"/>
  <c r="A62" i="57"/>
  <c r="A61" i="57"/>
  <c r="A60" i="57"/>
  <c r="A59" i="57"/>
  <c r="F58" i="57"/>
  <c r="I58" i="57" s="1"/>
  <c r="A58" i="57"/>
  <c r="A57" i="57"/>
  <c r="A56" i="57"/>
  <c r="A55" i="57"/>
  <c r="G54" i="57"/>
  <c r="I54" i="57" s="1"/>
  <c r="F54" i="57"/>
  <c r="I55" i="57" s="1"/>
  <c r="A54" i="57"/>
  <c r="A53" i="57"/>
  <c r="G52" i="57"/>
  <c r="I52" i="57" s="1"/>
  <c r="A52" i="57"/>
  <c r="G51" i="57"/>
  <c r="I51" i="57" s="1"/>
  <c r="A51" i="57"/>
  <c r="I50" i="57"/>
  <c r="A50" i="57"/>
  <c r="M50" i="57" s="1"/>
  <c r="I49" i="57"/>
  <c r="A49" i="57"/>
  <c r="M49" i="57" s="1"/>
  <c r="A48" i="57"/>
  <c r="A47" i="57"/>
  <c r="G46" i="57"/>
  <c r="I46" i="57" s="1"/>
  <c r="Q46" i="57" s="1"/>
  <c r="A46" i="57"/>
  <c r="G45" i="57"/>
  <c r="I45" i="57" s="1"/>
  <c r="A45" i="57"/>
  <c r="I44" i="57"/>
  <c r="G44" i="57"/>
  <c r="A44" i="57"/>
  <c r="M43" i="57"/>
  <c r="I43" i="57"/>
  <c r="A43" i="57"/>
  <c r="I42" i="57"/>
  <c r="A42" i="57"/>
  <c r="M42" i="57" s="1"/>
  <c r="A41" i="57"/>
  <c r="A40" i="57"/>
  <c r="F39" i="57"/>
  <c r="I39" i="57" s="1"/>
  <c r="A39" i="57"/>
  <c r="I38" i="57"/>
  <c r="Q38" i="57" s="1"/>
  <c r="A38" i="57"/>
  <c r="G37" i="57"/>
  <c r="I37" i="57" s="1"/>
  <c r="A37" i="57"/>
  <c r="G36" i="57"/>
  <c r="I36" i="57" s="1"/>
  <c r="A36" i="57"/>
  <c r="M36" i="57" s="1"/>
  <c r="I35" i="57"/>
  <c r="A35" i="57"/>
  <c r="M35" i="57" s="1"/>
  <c r="D31" i="58" s="1"/>
  <c r="I34" i="57"/>
  <c r="A34" i="57"/>
  <c r="M34" i="57" s="1"/>
  <c r="A33" i="57"/>
  <c r="A32" i="57"/>
  <c r="G31" i="57"/>
  <c r="I31" i="57" s="1"/>
  <c r="F31" i="57"/>
  <c r="I32" i="57" s="1"/>
  <c r="A31" i="57"/>
  <c r="A30" i="57"/>
  <c r="I29" i="57"/>
  <c r="G29" i="57"/>
  <c r="A29" i="57"/>
  <c r="A28" i="57"/>
  <c r="A27" i="57"/>
  <c r="A26" i="57"/>
  <c r="E25" i="57"/>
  <c r="E26" i="57" s="1"/>
  <c r="I23" i="57" s="1"/>
  <c r="M23" i="57" s="1"/>
  <c r="A25" i="57"/>
  <c r="A24" i="57"/>
  <c r="G23" i="57"/>
  <c r="A23" i="57"/>
  <c r="I22" i="57"/>
  <c r="G22" i="57"/>
  <c r="A22" i="57"/>
  <c r="M22" i="57" s="1"/>
  <c r="A21" i="57"/>
  <c r="A20" i="57"/>
  <c r="A19" i="57"/>
  <c r="E18" i="57"/>
  <c r="A18" i="57"/>
  <c r="A17" i="57"/>
  <c r="F16" i="57"/>
  <c r="I16" i="57" s="1"/>
  <c r="M17" i="57" s="1"/>
  <c r="A16" i="57"/>
  <c r="G15" i="57"/>
  <c r="I15" i="57" s="1"/>
  <c r="A15" i="57"/>
  <c r="A14" i="57"/>
  <c r="A13" i="57"/>
  <c r="E12" i="57"/>
  <c r="A12" i="57"/>
  <c r="E11" i="57"/>
  <c r="A11" i="57"/>
  <c r="A10" i="57"/>
  <c r="M10" i="57" s="1"/>
  <c r="G9" i="57"/>
  <c r="F9" i="57"/>
  <c r="I10" i="57" s="1"/>
  <c r="A9" i="57"/>
  <c r="A8" i="57"/>
  <c r="D70" i="56"/>
  <c r="E70" i="56" s="1"/>
  <c r="I69" i="56"/>
  <c r="D67" i="56"/>
  <c r="E67" i="56" s="1"/>
  <c r="D66" i="56"/>
  <c r="E66" i="56" s="1"/>
  <c r="D65" i="56"/>
  <c r="E65" i="56" s="1"/>
  <c r="I64" i="56"/>
  <c r="I71" i="56" s="1"/>
  <c r="I62" i="56"/>
  <c r="D58" i="56"/>
  <c r="E58" i="56" s="1"/>
  <c r="D57" i="56"/>
  <c r="E57" i="56" s="1"/>
  <c r="I56" i="56"/>
  <c r="D53" i="56"/>
  <c r="E53" i="56" s="1"/>
  <c r="D52" i="56"/>
  <c r="E52" i="56" s="1"/>
  <c r="D51" i="56"/>
  <c r="E51" i="56" s="1"/>
  <c r="D49" i="56"/>
  <c r="E49" i="56" s="1"/>
  <c r="D44" i="56"/>
  <c r="E44" i="56" s="1"/>
  <c r="D43" i="56"/>
  <c r="I42" i="56"/>
  <c r="D42" i="56"/>
  <c r="E42" i="56" s="1"/>
  <c r="I32" i="56"/>
  <c r="D30" i="56"/>
  <c r="E30" i="56" s="1"/>
  <c r="I28" i="56"/>
  <c r="D27" i="56"/>
  <c r="E27" i="56" s="1"/>
  <c r="I25" i="56"/>
  <c r="D25" i="56"/>
  <c r="E25" i="56" s="1"/>
  <c r="D22" i="56"/>
  <c r="E22" i="56" s="1"/>
  <c r="I21" i="56"/>
  <c r="D18" i="56"/>
  <c r="E18" i="56" s="1"/>
  <c r="D16" i="56"/>
  <c r="E16" i="56" s="1"/>
  <c r="D13" i="56"/>
  <c r="E13" i="56" s="1"/>
  <c r="D9" i="56"/>
  <c r="E9" i="56" s="1"/>
  <c r="I8" i="56"/>
  <c r="I172" i="55"/>
  <c r="A172" i="55"/>
  <c r="M172" i="55" s="1"/>
  <c r="I171" i="55"/>
  <c r="A171" i="55"/>
  <c r="M171" i="55" s="1"/>
  <c r="I170" i="55"/>
  <c r="A170" i="55"/>
  <c r="M170" i="55" s="1"/>
  <c r="I169" i="55"/>
  <c r="A169" i="55"/>
  <c r="I168" i="55"/>
  <c r="A168" i="55"/>
  <c r="M168" i="55" s="1"/>
  <c r="I167" i="55"/>
  <c r="A167" i="55"/>
  <c r="M167" i="55" s="1"/>
  <c r="I166" i="55"/>
  <c r="A166" i="55"/>
  <c r="M166" i="55" s="1"/>
  <c r="I165" i="55"/>
  <c r="A165" i="55"/>
  <c r="M165" i="55" s="1"/>
  <c r="I164" i="55"/>
  <c r="A164" i="55"/>
  <c r="M164" i="55" s="1"/>
  <c r="I163" i="55"/>
  <c r="A163" i="55"/>
  <c r="M163" i="55" s="1"/>
  <c r="I162" i="55"/>
  <c r="A162" i="55"/>
  <c r="M162" i="55" s="1"/>
  <c r="I161" i="55"/>
  <c r="I157" i="55" s="1"/>
  <c r="A161" i="55"/>
  <c r="I160" i="55"/>
  <c r="A160" i="55"/>
  <c r="M160" i="55" s="1"/>
  <c r="I159" i="55"/>
  <c r="A159" i="55"/>
  <c r="M159" i="55" s="1"/>
  <c r="I158" i="55"/>
  <c r="A158" i="55"/>
  <c r="M158" i="55" s="1"/>
  <c r="A157" i="55"/>
  <c r="I156" i="55"/>
  <c r="A156" i="55"/>
  <c r="M156" i="55" s="1"/>
  <c r="D68" i="56" s="1"/>
  <c r="E68" i="56" s="1"/>
  <c r="I155" i="55"/>
  <c r="A155" i="55"/>
  <c r="M155" i="55" s="1"/>
  <c r="I154" i="55"/>
  <c r="A154" i="55"/>
  <c r="M154" i="55" s="1"/>
  <c r="I153" i="55"/>
  <c r="A153" i="55"/>
  <c r="M153" i="55" s="1"/>
  <c r="I152" i="55"/>
  <c r="A152" i="55"/>
  <c r="M152" i="55" s="1"/>
  <c r="M151" i="55"/>
  <c r="I151" i="55"/>
  <c r="A151" i="55"/>
  <c r="I150" i="55"/>
  <c r="A150" i="55"/>
  <c r="I149" i="55"/>
  <c r="A149" i="55"/>
  <c r="M149" i="55" s="1"/>
  <c r="M148" i="55"/>
  <c r="I148" i="55"/>
  <c r="A148" i="55"/>
  <c r="I147" i="55"/>
  <c r="A147" i="55"/>
  <c r="M147" i="55" s="1"/>
  <c r="I146" i="55"/>
  <c r="A146" i="55"/>
  <c r="M146" i="55" s="1"/>
  <c r="I145" i="55"/>
  <c r="A145" i="55"/>
  <c r="M145" i="55" s="1"/>
  <c r="I144" i="55"/>
  <c r="A144" i="55"/>
  <c r="M144" i="55" s="1"/>
  <c r="I143" i="55"/>
  <c r="A143" i="55"/>
  <c r="M143" i="55" s="1"/>
  <c r="I142" i="55"/>
  <c r="A142" i="55"/>
  <c r="M141" i="55"/>
  <c r="I141" i="55"/>
  <c r="A141" i="55"/>
  <c r="I140" i="55"/>
  <c r="A140" i="55"/>
  <c r="M140" i="55" s="1"/>
  <c r="I139" i="55"/>
  <c r="A139" i="55"/>
  <c r="M139" i="55" s="1"/>
  <c r="I138" i="55"/>
  <c r="A138" i="55"/>
  <c r="M138" i="55" s="1"/>
  <c r="I137" i="55"/>
  <c r="A137" i="55"/>
  <c r="M137" i="55" s="1"/>
  <c r="I136" i="55"/>
  <c r="A136" i="55"/>
  <c r="M136" i="55" s="1"/>
  <c r="I135" i="55"/>
  <c r="A135" i="55"/>
  <c r="M135" i="55" s="1"/>
  <c r="I134" i="55"/>
  <c r="I132" i="55" s="1"/>
  <c r="A134" i="55"/>
  <c r="I133" i="55"/>
  <c r="A133" i="55"/>
  <c r="M133" i="55" s="1"/>
  <c r="A132" i="55"/>
  <c r="I131" i="55"/>
  <c r="A131" i="55"/>
  <c r="I130" i="55"/>
  <c r="A130" i="55"/>
  <c r="M130" i="55" s="1"/>
  <c r="I129" i="55"/>
  <c r="A129" i="55"/>
  <c r="M129" i="55" s="1"/>
  <c r="I128" i="55"/>
  <c r="A128" i="55"/>
  <c r="M128" i="55" s="1"/>
  <c r="I127" i="55"/>
  <c r="A127" i="55"/>
  <c r="M127" i="55" s="1"/>
  <c r="I126" i="55"/>
  <c r="I125" i="55" s="1"/>
  <c r="A126" i="55"/>
  <c r="M126" i="55" s="1"/>
  <c r="A125" i="55"/>
  <c r="I124" i="55"/>
  <c r="A124" i="55"/>
  <c r="M124" i="55" s="1"/>
  <c r="I123" i="55"/>
  <c r="A123" i="55"/>
  <c r="M123" i="55" s="1"/>
  <c r="I122" i="55"/>
  <c r="A122" i="55"/>
  <c r="M122" i="55" s="1"/>
  <c r="I121" i="55"/>
  <c r="I120" i="55" s="1"/>
  <c r="A121" i="55"/>
  <c r="M121" i="55" s="1"/>
  <c r="A120" i="55"/>
  <c r="I119" i="55"/>
  <c r="I114" i="55" s="1"/>
  <c r="A119" i="55"/>
  <c r="M119" i="55" s="1"/>
  <c r="I118" i="55"/>
  <c r="A118" i="55"/>
  <c r="M118" i="55" s="1"/>
  <c r="I117" i="55"/>
  <c r="A117" i="55"/>
  <c r="I116" i="55"/>
  <c r="A116" i="55"/>
  <c r="M116" i="55" s="1"/>
  <c r="I115" i="55"/>
  <c r="A115" i="55"/>
  <c r="M115" i="55" s="1"/>
  <c r="A114" i="55"/>
  <c r="M113" i="55"/>
  <c r="I113" i="55"/>
  <c r="A113" i="55"/>
  <c r="I112" i="55"/>
  <c r="A112" i="55"/>
  <c r="M112" i="55" s="1"/>
  <c r="I111" i="55"/>
  <c r="A111" i="55"/>
  <c r="M111" i="55" s="1"/>
  <c r="I110" i="55"/>
  <c r="A110" i="55"/>
  <c r="M110" i="55" s="1"/>
  <c r="I109" i="55"/>
  <c r="A109" i="55"/>
  <c r="M109" i="55" s="1"/>
  <c r="I108" i="55"/>
  <c r="I105" i="55" s="1"/>
  <c r="A108" i="55"/>
  <c r="M108" i="55" s="1"/>
  <c r="I107" i="55"/>
  <c r="A107" i="55"/>
  <c r="A106" i="55"/>
  <c r="A105" i="55"/>
  <c r="I104" i="55"/>
  <c r="A104" i="55"/>
  <c r="M104" i="55" s="1"/>
  <c r="I103" i="55"/>
  <c r="A103" i="55"/>
  <c r="M103" i="55" s="1"/>
  <c r="I102" i="55"/>
  <c r="A102" i="55"/>
  <c r="M102" i="55" s="1"/>
  <c r="I101" i="55"/>
  <c r="A101" i="55"/>
  <c r="M101" i="55" s="1"/>
  <c r="I100" i="55"/>
  <c r="A100" i="55"/>
  <c r="M100" i="55" s="1"/>
  <c r="A99" i="55"/>
  <c r="I98" i="55"/>
  <c r="A98" i="55"/>
  <c r="A97" i="55"/>
  <c r="A96" i="55"/>
  <c r="G95" i="55"/>
  <c r="E95" i="55"/>
  <c r="I95" i="55" s="1"/>
  <c r="A95" i="55"/>
  <c r="Q95" i="55" s="1"/>
  <c r="A94" i="55"/>
  <c r="A93" i="55"/>
  <c r="F92" i="55"/>
  <c r="I92" i="55" s="1"/>
  <c r="A92" i="55"/>
  <c r="A91" i="55"/>
  <c r="I90" i="55"/>
  <c r="A90" i="55"/>
  <c r="M90" i="55" s="1"/>
  <c r="G89" i="55"/>
  <c r="I89" i="55" s="1"/>
  <c r="F89" i="55"/>
  <c r="A89" i="55"/>
  <c r="I88" i="55"/>
  <c r="A88" i="55"/>
  <c r="A87" i="55"/>
  <c r="M87" i="55" s="1"/>
  <c r="D26" i="56" s="1"/>
  <c r="E26" i="56" s="1"/>
  <c r="A86" i="55"/>
  <c r="I85" i="55"/>
  <c r="E85" i="55"/>
  <c r="A85" i="55"/>
  <c r="M85" i="55" s="1"/>
  <c r="E84" i="55"/>
  <c r="I84" i="55" s="1"/>
  <c r="A84" i="55"/>
  <c r="I83" i="55"/>
  <c r="E83" i="55"/>
  <c r="A83" i="55"/>
  <c r="M83" i="55" s="1"/>
  <c r="E82" i="55"/>
  <c r="I82" i="55" s="1"/>
  <c r="A82" i="55"/>
  <c r="I81" i="55"/>
  <c r="E81" i="55"/>
  <c r="A81" i="55"/>
  <c r="M81" i="55" s="1"/>
  <c r="G80" i="55"/>
  <c r="I80" i="55" s="1"/>
  <c r="A80" i="55"/>
  <c r="A79" i="55"/>
  <c r="A78" i="55"/>
  <c r="A77" i="55"/>
  <c r="G76" i="55"/>
  <c r="I76" i="55" s="1"/>
  <c r="A76" i="55"/>
  <c r="Q76" i="55" s="1"/>
  <c r="A75" i="55"/>
  <c r="A74" i="55"/>
  <c r="A73" i="55"/>
  <c r="F72" i="55"/>
  <c r="I72" i="55" s="1"/>
  <c r="A72" i="55"/>
  <c r="A71" i="55"/>
  <c r="A70" i="55"/>
  <c r="A69" i="55"/>
  <c r="G68" i="55"/>
  <c r="I68" i="55" s="1"/>
  <c r="F68" i="55"/>
  <c r="I69" i="55" s="1"/>
  <c r="A68" i="55"/>
  <c r="A67" i="55"/>
  <c r="G66" i="55"/>
  <c r="I66" i="55" s="1"/>
  <c r="A66" i="55"/>
  <c r="M66" i="55" s="1"/>
  <c r="A65" i="55"/>
  <c r="A64" i="55"/>
  <c r="A63" i="55"/>
  <c r="G62" i="55"/>
  <c r="I62" i="55" s="1"/>
  <c r="A62" i="55"/>
  <c r="Q62" i="55" s="1"/>
  <c r="A61" i="55"/>
  <c r="A60" i="55"/>
  <c r="A59" i="55"/>
  <c r="F58" i="55"/>
  <c r="I58" i="55" s="1"/>
  <c r="A58" i="55"/>
  <c r="A57" i="55"/>
  <c r="A56" i="55"/>
  <c r="A55" i="55"/>
  <c r="G54" i="55"/>
  <c r="I54" i="55" s="1"/>
  <c r="F54" i="55"/>
  <c r="I55" i="55" s="1"/>
  <c r="A54" i="55"/>
  <c r="A53" i="55"/>
  <c r="G52" i="55"/>
  <c r="I52" i="55" s="1"/>
  <c r="A52" i="55"/>
  <c r="M52" i="55" s="1"/>
  <c r="I51" i="55"/>
  <c r="G51" i="55"/>
  <c r="A51" i="55"/>
  <c r="M51" i="55" s="1"/>
  <c r="I50" i="55"/>
  <c r="A50" i="55"/>
  <c r="M50" i="55" s="1"/>
  <c r="I49" i="55"/>
  <c r="A49" i="55"/>
  <c r="M49" i="55" s="1"/>
  <c r="A48" i="55"/>
  <c r="A47" i="55"/>
  <c r="G46" i="55"/>
  <c r="I46" i="55" s="1"/>
  <c r="A46" i="55"/>
  <c r="G45" i="55"/>
  <c r="I45" i="55" s="1"/>
  <c r="A45" i="55"/>
  <c r="G44" i="55"/>
  <c r="I44" i="55" s="1"/>
  <c r="A44" i="55"/>
  <c r="M44" i="55" s="1"/>
  <c r="I43" i="55"/>
  <c r="A43" i="55"/>
  <c r="M43" i="55" s="1"/>
  <c r="I42" i="55"/>
  <c r="A42" i="55"/>
  <c r="M42" i="55" s="1"/>
  <c r="A41" i="55"/>
  <c r="A40" i="55"/>
  <c r="M40" i="55" s="1"/>
  <c r="F39" i="55"/>
  <c r="I39" i="55" s="1"/>
  <c r="A39" i="55"/>
  <c r="I38" i="55"/>
  <c r="A38" i="55"/>
  <c r="Q38" i="55" s="1"/>
  <c r="I37" i="55"/>
  <c r="G37" i="55"/>
  <c r="A37" i="55"/>
  <c r="M37" i="55" s="1"/>
  <c r="G36" i="55"/>
  <c r="I36" i="55" s="1"/>
  <c r="A36" i="55"/>
  <c r="I35" i="55"/>
  <c r="A35" i="55"/>
  <c r="M35" i="55" s="1"/>
  <c r="I34" i="55"/>
  <c r="A34" i="55"/>
  <c r="A33" i="55"/>
  <c r="A32" i="55"/>
  <c r="I31" i="55"/>
  <c r="I30" i="55" s="1"/>
  <c r="G31" i="55"/>
  <c r="F31" i="55"/>
  <c r="I32" i="55" s="1"/>
  <c r="A31" i="55"/>
  <c r="A30" i="55"/>
  <c r="G29" i="55"/>
  <c r="I29" i="55" s="1"/>
  <c r="A29" i="55"/>
  <c r="A28" i="55"/>
  <c r="A27" i="55"/>
  <c r="A26" i="55"/>
  <c r="E25" i="55"/>
  <c r="E26" i="55" s="1"/>
  <c r="A25" i="55"/>
  <c r="A24" i="55"/>
  <c r="G23" i="55"/>
  <c r="A23" i="55"/>
  <c r="G22" i="55"/>
  <c r="I22" i="55" s="1"/>
  <c r="A22" i="55"/>
  <c r="A21" i="55"/>
  <c r="A20" i="55"/>
  <c r="A19" i="55"/>
  <c r="E18" i="55"/>
  <c r="A18" i="55"/>
  <c r="A17" i="55"/>
  <c r="F16" i="55"/>
  <c r="I16" i="55" s="1"/>
  <c r="A16" i="55"/>
  <c r="G15" i="55"/>
  <c r="I15" i="55" s="1"/>
  <c r="A15" i="55"/>
  <c r="A14" i="55"/>
  <c r="A13" i="55"/>
  <c r="E12" i="55"/>
  <c r="A12" i="55"/>
  <c r="E11" i="55"/>
  <c r="A11" i="55"/>
  <c r="A10" i="55"/>
  <c r="I9" i="55"/>
  <c r="G9" i="55"/>
  <c r="F9" i="55"/>
  <c r="I10" i="55" s="1"/>
  <c r="A9" i="55"/>
  <c r="A8" i="55"/>
  <c r="M32" i="57" l="1"/>
  <c r="M153" i="57"/>
  <c r="M109" i="57"/>
  <c r="M172" i="57"/>
  <c r="D64" i="58"/>
  <c r="E65" i="58"/>
  <c r="M29" i="55"/>
  <c r="M150" i="55"/>
  <c r="M142" i="55"/>
  <c r="D41" i="56"/>
  <c r="E41" i="56" s="1"/>
  <c r="E43" i="56"/>
  <c r="M55" i="55"/>
  <c r="M34" i="55"/>
  <c r="D11" i="56"/>
  <c r="E11" i="56" s="1"/>
  <c r="I20" i="56"/>
  <c r="I55" i="56" s="1"/>
  <c r="I73" i="56" s="1"/>
  <c r="I75" i="56" s="1"/>
  <c r="D56" i="56"/>
  <c r="I20" i="58"/>
  <c r="I55" i="58" s="1"/>
  <c r="I73" i="58" s="1"/>
  <c r="I75" i="58" s="1"/>
  <c r="I71" i="58"/>
  <c r="M131" i="55"/>
  <c r="M169" i="55"/>
  <c r="M117" i="55"/>
  <c r="D28" i="56" s="1"/>
  <c r="M45" i="55"/>
  <c r="M107" i="55"/>
  <c r="D12" i="56" s="1"/>
  <c r="M22" i="55"/>
  <c r="D39" i="56"/>
  <c r="E39" i="56" s="1"/>
  <c r="D19" i="56"/>
  <c r="E19" i="56" s="1"/>
  <c r="D31" i="56"/>
  <c r="Q46" i="55"/>
  <c r="M95" i="55"/>
  <c r="M69" i="55"/>
  <c r="M137" i="57"/>
  <c r="M44" i="57"/>
  <c r="M123" i="57"/>
  <c r="M145" i="57"/>
  <c r="M126" i="57"/>
  <c r="M100" i="57"/>
  <c r="D11" i="58" s="1"/>
  <c r="E11" i="58" s="1"/>
  <c r="M164" i="57"/>
  <c r="M45" i="57"/>
  <c r="D19" i="58"/>
  <c r="D15" i="58"/>
  <c r="D56" i="58"/>
  <c r="M55" i="57"/>
  <c r="D29" i="58"/>
  <c r="E29" i="58" s="1"/>
  <c r="D50" i="58"/>
  <c r="D48" i="58" s="1"/>
  <c r="M52" i="57"/>
  <c r="Q62" i="57"/>
  <c r="I9" i="57"/>
  <c r="I8" i="57" s="1"/>
  <c r="M37" i="57"/>
  <c r="I95" i="57"/>
  <c r="D40" i="58"/>
  <c r="E40" i="58" s="1"/>
  <c r="M29" i="57"/>
  <c r="M51" i="57"/>
  <c r="M89" i="57"/>
  <c r="M15" i="57"/>
  <c r="M69" i="57"/>
  <c r="M73" i="55"/>
  <c r="M59" i="55"/>
  <c r="D40" i="56"/>
  <c r="E40" i="56" s="1"/>
  <c r="I23" i="55"/>
  <c r="M15" i="55"/>
  <c r="D50" i="56"/>
  <c r="D64" i="56"/>
  <c r="L25" i="59"/>
  <c r="M25" i="59"/>
  <c r="K25" i="59"/>
  <c r="K88" i="59"/>
  <c r="K90" i="59" s="1"/>
  <c r="M86" i="59"/>
  <c r="M88" i="59" s="1"/>
  <c r="M90" i="59" s="1"/>
  <c r="N86" i="59"/>
  <c r="N88" i="59" s="1"/>
  <c r="N90" i="59" s="1"/>
  <c r="L86" i="59"/>
  <c r="L88" i="59" s="1"/>
  <c r="L90" i="59" s="1"/>
  <c r="E8" i="59"/>
  <c r="E69" i="59" s="1"/>
  <c r="E88" i="59" s="1"/>
  <c r="E90" i="59" s="1"/>
  <c r="F8" i="59"/>
  <c r="F69" i="59" s="1"/>
  <c r="F88" i="59" s="1"/>
  <c r="F90" i="59" s="1"/>
  <c r="D8" i="59"/>
  <c r="D69" i="59" s="1"/>
  <c r="D88" i="59" s="1"/>
  <c r="D90" i="59" s="1"/>
  <c r="G8" i="59"/>
  <c r="G70" i="59"/>
  <c r="G76" i="59" s="1"/>
  <c r="G34" i="59"/>
  <c r="G29" i="59" s="1"/>
  <c r="N92" i="59"/>
  <c r="N97" i="59" s="1"/>
  <c r="N26" i="59"/>
  <c r="N25" i="59" s="1"/>
  <c r="I33" i="57"/>
  <c r="M33" i="57" s="1"/>
  <c r="I30" i="57"/>
  <c r="D71" i="58"/>
  <c r="E71" i="58" s="1"/>
  <c r="Q23" i="57"/>
  <c r="M73" i="57"/>
  <c r="D39" i="58"/>
  <c r="E39" i="58" s="1"/>
  <c r="D20" i="58"/>
  <c r="M40" i="57"/>
  <c r="M95" i="57"/>
  <c r="Q95" i="57"/>
  <c r="W2" i="57"/>
  <c r="D35" i="58"/>
  <c r="I67" i="57"/>
  <c r="D36" i="58"/>
  <c r="D12" i="58"/>
  <c r="D28" i="58"/>
  <c r="D38" i="58"/>
  <c r="E38" i="58" s="1"/>
  <c r="M59" i="57"/>
  <c r="M66" i="57"/>
  <c r="Q76" i="57"/>
  <c r="I56" i="57"/>
  <c r="M56" i="57" s="1"/>
  <c r="I70" i="57"/>
  <c r="M70" i="57" s="1"/>
  <c r="I98" i="57"/>
  <c r="I91" i="57"/>
  <c r="I125" i="57"/>
  <c r="M46" i="57"/>
  <c r="M62" i="57"/>
  <c r="M76" i="57"/>
  <c r="I11" i="55"/>
  <c r="M11" i="55" s="1"/>
  <c r="M10" i="55"/>
  <c r="I8" i="55"/>
  <c r="I56" i="55"/>
  <c r="I33" i="55"/>
  <c r="M33" i="55" s="1"/>
  <c r="M32" i="55"/>
  <c r="M89" i="55"/>
  <c r="M36" i="55"/>
  <c r="M82" i="55"/>
  <c r="D38" i="56"/>
  <c r="E38" i="56" s="1"/>
  <c r="D15" i="56"/>
  <c r="M56" i="55"/>
  <c r="I86" i="55"/>
  <c r="I91" i="55"/>
  <c r="M17" i="55"/>
  <c r="Q23" i="55"/>
  <c r="I67" i="55"/>
  <c r="I70" i="55"/>
  <c r="M70" i="55" s="1"/>
  <c r="M80" i="55"/>
  <c r="W2" i="55"/>
  <c r="D35" i="56"/>
  <c r="E35" i="56" s="1"/>
  <c r="M46" i="55"/>
  <c r="M84" i="55"/>
  <c r="M23" i="55"/>
  <c r="M134" i="55"/>
  <c r="M161" i="55"/>
  <c r="D20" i="56" s="1"/>
  <c r="M62" i="55"/>
  <c r="M76" i="55"/>
  <c r="G23" i="51"/>
  <c r="A23" i="51"/>
  <c r="D33" i="58" l="1"/>
  <c r="E33" i="58" s="1"/>
  <c r="D46" i="58"/>
  <c r="E46" i="58" s="1"/>
  <c r="D62" i="58"/>
  <c r="E56" i="58"/>
  <c r="D24" i="58"/>
  <c r="E24" i="58" s="1"/>
  <c r="E28" i="58"/>
  <c r="D14" i="58"/>
  <c r="E14" i="58" s="1"/>
  <c r="E15" i="58"/>
  <c r="D17" i="58"/>
  <c r="E17" i="58" s="1"/>
  <c r="E20" i="58"/>
  <c r="V2" i="57"/>
  <c r="E36" i="58"/>
  <c r="D10" i="56"/>
  <c r="E10" i="56" s="1"/>
  <c r="E12" i="56"/>
  <c r="D71" i="56"/>
  <c r="E71" i="56" s="1"/>
  <c r="E64" i="56"/>
  <c r="D14" i="56"/>
  <c r="E14" i="56" s="1"/>
  <c r="E15" i="56"/>
  <c r="D48" i="56"/>
  <c r="E48" i="56" s="1"/>
  <c r="E50" i="56"/>
  <c r="E28" i="56"/>
  <c r="D62" i="56"/>
  <c r="E62" i="56" s="1"/>
  <c r="E56" i="56"/>
  <c r="D29" i="56"/>
  <c r="E29" i="56" s="1"/>
  <c r="E31" i="56"/>
  <c r="D17" i="56"/>
  <c r="E17" i="56" s="1"/>
  <c r="E20" i="56"/>
  <c r="D10" i="58"/>
  <c r="E10" i="58" s="1"/>
  <c r="D37" i="56"/>
  <c r="D80" i="56"/>
  <c r="D36" i="56"/>
  <c r="D33" i="56"/>
  <c r="E33" i="56" s="1"/>
  <c r="I11" i="57"/>
  <c r="M11" i="57" s="1"/>
  <c r="D47" i="58" s="1"/>
  <c r="E47" i="58" s="1"/>
  <c r="D37" i="58"/>
  <c r="D80" i="58"/>
  <c r="E80" i="58" s="1"/>
  <c r="I80" i="58" s="1"/>
  <c r="D46" i="56"/>
  <c r="E46" i="56" s="1"/>
  <c r="G69" i="59"/>
  <c r="G88" i="59" s="1"/>
  <c r="G90" i="59" s="1"/>
  <c r="S2" i="57"/>
  <c r="D34" i="58"/>
  <c r="E34" i="58" s="1"/>
  <c r="D47" i="56"/>
  <c r="E47" i="56" s="1"/>
  <c r="S2" i="55"/>
  <c r="M70" i="54"/>
  <c r="M69" i="54" s="1"/>
  <c r="M68" i="54"/>
  <c r="M67" i="54"/>
  <c r="M66" i="54"/>
  <c r="M65" i="54"/>
  <c r="M59" i="54"/>
  <c r="M58" i="54"/>
  <c r="M57" i="54"/>
  <c r="M52" i="54"/>
  <c r="M51" i="54"/>
  <c r="M50" i="54"/>
  <c r="M43" i="54"/>
  <c r="M42" i="54" s="1"/>
  <c r="I42" i="30"/>
  <c r="I42" i="48"/>
  <c r="I42" i="50"/>
  <c r="I42" i="52"/>
  <c r="M35" i="54"/>
  <c r="M34" i="54"/>
  <c r="M33" i="54"/>
  <c r="M30" i="54"/>
  <c r="M29" i="54"/>
  <c r="M26" i="54"/>
  <c r="M23" i="54"/>
  <c r="I32" i="48"/>
  <c r="I28" i="48"/>
  <c r="I25" i="48"/>
  <c r="I21" i="48"/>
  <c r="I32" i="50"/>
  <c r="I28" i="50"/>
  <c r="I25" i="50"/>
  <c r="I21" i="50"/>
  <c r="I20" i="50" s="1"/>
  <c r="I28" i="52"/>
  <c r="I21" i="52"/>
  <c r="F79" i="54"/>
  <c r="G79" i="54" s="1"/>
  <c r="F78" i="54"/>
  <c r="G78" i="54" s="1"/>
  <c r="E12" i="49"/>
  <c r="M12" i="54"/>
  <c r="M17" i="54"/>
  <c r="M10" i="54"/>
  <c r="M9" i="54"/>
  <c r="D49" i="52"/>
  <c r="E49" i="52" s="1"/>
  <c r="D42" i="52"/>
  <c r="E42" i="52" s="1"/>
  <c r="I47" i="50"/>
  <c r="I47" i="52"/>
  <c r="M25" i="54"/>
  <c r="D70" i="52"/>
  <c r="E70" i="52" s="1"/>
  <c r="I69" i="52"/>
  <c r="D67" i="52"/>
  <c r="E67" i="52" s="1"/>
  <c r="D66" i="52"/>
  <c r="E66" i="52" s="1"/>
  <c r="D65" i="52"/>
  <c r="E65" i="52" s="1"/>
  <c r="I64" i="52"/>
  <c r="D58" i="52"/>
  <c r="E58" i="52" s="1"/>
  <c r="D57" i="52"/>
  <c r="E57" i="52" s="1"/>
  <c r="I56" i="52"/>
  <c r="I62" i="52" s="1"/>
  <c r="D53" i="52"/>
  <c r="E53" i="52" s="1"/>
  <c r="D52" i="52"/>
  <c r="E52" i="52" s="1"/>
  <c r="D51" i="52"/>
  <c r="E51" i="52" s="1"/>
  <c r="D44" i="52"/>
  <c r="E44" i="52" s="1"/>
  <c r="D43" i="52"/>
  <c r="I32" i="52"/>
  <c r="D30" i="52"/>
  <c r="E30" i="52" s="1"/>
  <c r="D27" i="52"/>
  <c r="E27" i="52" s="1"/>
  <c r="I25" i="52"/>
  <c r="D25" i="52"/>
  <c r="E25" i="52" s="1"/>
  <c r="D22" i="52"/>
  <c r="E22" i="52" s="1"/>
  <c r="D18" i="52"/>
  <c r="E18" i="52" s="1"/>
  <c r="D16" i="52"/>
  <c r="E16" i="52" s="1"/>
  <c r="D13" i="52"/>
  <c r="E13" i="52" s="1"/>
  <c r="D9" i="52"/>
  <c r="E9" i="52" s="1"/>
  <c r="I8" i="52"/>
  <c r="I172" i="51"/>
  <c r="A172" i="51"/>
  <c r="I171" i="51"/>
  <c r="A171" i="51"/>
  <c r="I170" i="51"/>
  <c r="A170" i="51"/>
  <c r="I169" i="51"/>
  <c r="A169" i="51"/>
  <c r="I168" i="51"/>
  <c r="A168" i="51"/>
  <c r="I167" i="51"/>
  <c r="A167" i="51"/>
  <c r="I166" i="51"/>
  <c r="A166" i="51"/>
  <c r="I165" i="51"/>
  <c r="A165" i="51"/>
  <c r="I164" i="51"/>
  <c r="A164" i="51"/>
  <c r="I163" i="51"/>
  <c r="A163" i="51"/>
  <c r="I162" i="51"/>
  <c r="A162" i="51"/>
  <c r="I161" i="51"/>
  <c r="A161" i="51"/>
  <c r="I160" i="51"/>
  <c r="A160" i="51"/>
  <c r="I159" i="51"/>
  <c r="A159" i="51"/>
  <c r="I158" i="51"/>
  <c r="A158" i="51"/>
  <c r="A157" i="51"/>
  <c r="I156" i="51"/>
  <c r="A156" i="51"/>
  <c r="I155" i="51"/>
  <c r="A155" i="51"/>
  <c r="I154" i="51"/>
  <c r="A154" i="51"/>
  <c r="I153" i="51"/>
  <c r="A153" i="51"/>
  <c r="I152" i="51"/>
  <c r="A152" i="51"/>
  <c r="I151" i="51"/>
  <c r="A151" i="51"/>
  <c r="I150" i="51"/>
  <c r="A150" i="51"/>
  <c r="I149" i="51"/>
  <c r="A149" i="51"/>
  <c r="I148" i="51"/>
  <c r="A148" i="51"/>
  <c r="I147" i="51"/>
  <c r="A147" i="51"/>
  <c r="I146" i="51"/>
  <c r="A146" i="51"/>
  <c r="I145" i="51"/>
  <c r="A145" i="51"/>
  <c r="I144" i="51"/>
  <c r="A144" i="51"/>
  <c r="I143" i="51"/>
  <c r="A143" i="51"/>
  <c r="I142" i="51"/>
  <c r="A142" i="51"/>
  <c r="I141" i="51"/>
  <c r="A141" i="51"/>
  <c r="I140" i="51"/>
  <c r="A140" i="51"/>
  <c r="I139" i="51"/>
  <c r="A139" i="51"/>
  <c r="I138" i="51"/>
  <c r="A138" i="51"/>
  <c r="I137" i="51"/>
  <c r="A137" i="51"/>
  <c r="I136" i="51"/>
  <c r="A136" i="51"/>
  <c r="I135" i="51"/>
  <c r="A135" i="51"/>
  <c r="I134" i="51"/>
  <c r="A134" i="51"/>
  <c r="I133" i="51"/>
  <c r="A133" i="51"/>
  <c r="A132" i="51"/>
  <c r="I131" i="51"/>
  <c r="A131" i="51"/>
  <c r="M131" i="51" s="1"/>
  <c r="I130" i="51"/>
  <c r="A130" i="51"/>
  <c r="I129" i="51"/>
  <c r="A129" i="51"/>
  <c r="I128" i="51"/>
  <c r="A128" i="51"/>
  <c r="I127" i="51"/>
  <c r="A127" i="51"/>
  <c r="I126" i="51"/>
  <c r="A126" i="51"/>
  <c r="A125" i="51"/>
  <c r="I124" i="51"/>
  <c r="A124" i="51"/>
  <c r="I123" i="51"/>
  <c r="A123" i="51"/>
  <c r="I122" i="51"/>
  <c r="A122" i="51"/>
  <c r="I121" i="51"/>
  <c r="A121" i="51"/>
  <c r="A120" i="51"/>
  <c r="I119" i="51"/>
  <c r="A119" i="51"/>
  <c r="I118" i="51"/>
  <c r="A118" i="51"/>
  <c r="M118" i="51" s="1"/>
  <c r="I117" i="51"/>
  <c r="A117" i="51"/>
  <c r="M117" i="51" s="1"/>
  <c r="I116" i="51"/>
  <c r="A116" i="51"/>
  <c r="I115" i="51"/>
  <c r="A115" i="51"/>
  <c r="A114" i="51"/>
  <c r="I113" i="51"/>
  <c r="A113" i="51"/>
  <c r="I112" i="51"/>
  <c r="A112" i="51"/>
  <c r="I111" i="51"/>
  <c r="A111" i="51"/>
  <c r="I110" i="51"/>
  <c r="A110" i="51"/>
  <c r="I109" i="51"/>
  <c r="A109" i="51"/>
  <c r="I108" i="51"/>
  <c r="A108" i="51"/>
  <c r="I107" i="51"/>
  <c r="A107" i="51"/>
  <c r="A106" i="51"/>
  <c r="A105" i="51"/>
  <c r="I104" i="51"/>
  <c r="A104" i="51"/>
  <c r="I103" i="51"/>
  <c r="A103" i="51"/>
  <c r="I102" i="51"/>
  <c r="A102" i="51"/>
  <c r="I101" i="51"/>
  <c r="A101" i="51"/>
  <c r="I100" i="51"/>
  <c r="A100" i="51"/>
  <c r="A99" i="51"/>
  <c r="A98" i="51"/>
  <c r="A97" i="51"/>
  <c r="A96" i="51"/>
  <c r="G95" i="51"/>
  <c r="E95" i="51"/>
  <c r="A95" i="51"/>
  <c r="A94" i="51"/>
  <c r="A93" i="51"/>
  <c r="F92" i="51"/>
  <c r="A92" i="51"/>
  <c r="A91" i="51"/>
  <c r="A90" i="51"/>
  <c r="G89" i="51"/>
  <c r="I89" i="51" s="1"/>
  <c r="F89" i="51"/>
  <c r="I90" i="51" s="1"/>
  <c r="A89" i="51"/>
  <c r="I88" i="51"/>
  <c r="A88" i="51"/>
  <c r="A87" i="51"/>
  <c r="M87" i="51" s="1"/>
  <c r="D26" i="52" s="1"/>
  <c r="A86" i="51"/>
  <c r="E85" i="51"/>
  <c r="I85" i="51" s="1"/>
  <c r="A85" i="51"/>
  <c r="E84" i="51"/>
  <c r="I84" i="51" s="1"/>
  <c r="A84" i="51"/>
  <c r="E83" i="51"/>
  <c r="I83" i="51" s="1"/>
  <c r="A83" i="51"/>
  <c r="E82" i="51"/>
  <c r="I82" i="51" s="1"/>
  <c r="A82" i="51"/>
  <c r="E81" i="51"/>
  <c r="I81" i="51" s="1"/>
  <c r="A81" i="51"/>
  <c r="G80" i="51"/>
  <c r="I80" i="51" s="1"/>
  <c r="A80" i="51"/>
  <c r="A79" i="51"/>
  <c r="A78" i="51"/>
  <c r="A77" i="51"/>
  <c r="G76" i="51"/>
  <c r="I76" i="51" s="1"/>
  <c r="A76" i="51"/>
  <c r="A75" i="51"/>
  <c r="A74" i="51"/>
  <c r="A73" i="51"/>
  <c r="F72" i="51"/>
  <c r="I72" i="51" s="1"/>
  <c r="A72" i="51"/>
  <c r="A71" i="51"/>
  <c r="A70" i="51"/>
  <c r="A69" i="51"/>
  <c r="G68" i="51"/>
  <c r="I68" i="51" s="1"/>
  <c r="F68" i="51"/>
  <c r="I69" i="51" s="1"/>
  <c r="A68" i="51"/>
  <c r="A67" i="51"/>
  <c r="G66" i="51"/>
  <c r="I66" i="51" s="1"/>
  <c r="A66" i="51"/>
  <c r="A65" i="51"/>
  <c r="A64" i="51"/>
  <c r="A63" i="51"/>
  <c r="G62" i="51"/>
  <c r="I62" i="51" s="1"/>
  <c r="A62" i="51"/>
  <c r="A61" i="51"/>
  <c r="A60" i="51"/>
  <c r="A59" i="51"/>
  <c r="F58" i="51"/>
  <c r="I58" i="51" s="1"/>
  <c r="A58" i="51"/>
  <c r="A57" i="51"/>
  <c r="A56" i="51"/>
  <c r="A55" i="51"/>
  <c r="G54" i="51"/>
  <c r="I54" i="51" s="1"/>
  <c r="F54" i="51"/>
  <c r="I55" i="51" s="1"/>
  <c r="A54" i="51"/>
  <c r="A53" i="51"/>
  <c r="G52" i="51"/>
  <c r="I52" i="51" s="1"/>
  <c r="A52" i="51"/>
  <c r="G51" i="51"/>
  <c r="I51" i="51" s="1"/>
  <c r="A51" i="51"/>
  <c r="I50" i="51"/>
  <c r="A50" i="51"/>
  <c r="I49" i="51"/>
  <c r="A49" i="51"/>
  <c r="A48" i="51"/>
  <c r="A47" i="51"/>
  <c r="G46" i="51"/>
  <c r="I46" i="51" s="1"/>
  <c r="A46" i="51"/>
  <c r="G45" i="51"/>
  <c r="I45" i="51" s="1"/>
  <c r="A45" i="51"/>
  <c r="G44" i="51"/>
  <c r="I44" i="51" s="1"/>
  <c r="A44" i="51"/>
  <c r="I43" i="51"/>
  <c r="A43" i="51"/>
  <c r="I42" i="51"/>
  <c r="A42" i="51"/>
  <c r="A41" i="51"/>
  <c r="A40" i="51"/>
  <c r="F39" i="51"/>
  <c r="I39" i="51" s="1"/>
  <c r="A39" i="51"/>
  <c r="I38" i="51"/>
  <c r="A38" i="51"/>
  <c r="Q38" i="51" s="1"/>
  <c r="G37" i="51"/>
  <c r="I37" i="51" s="1"/>
  <c r="A37" i="51"/>
  <c r="G36" i="51"/>
  <c r="I36" i="51" s="1"/>
  <c r="A36" i="51"/>
  <c r="I35" i="51"/>
  <c r="A35" i="51"/>
  <c r="I34" i="51"/>
  <c r="A34" i="51"/>
  <c r="A33" i="51"/>
  <c r="A32" i="51"/>
  <c r="G31" i="51"/>
  <c r="I31" i="51" s="1"/>
  <c r="F31" i="51"/>
  <c r="I32" i="51" s="1"/>
  <c r="A31" i="51"/>
  <c r="A30" i="51"/>
  <c r="G29" i="51"/>
  <c r="I29" i="51" s="1"/>
  <c r="A29" i="51"/>
  <c r="A28" i="51"/>
  <c r="A27" i="51"/>
  <c r="A26" i="51"/>
  <c r="E25" i="51"/>
  <c r="A25" i="51"/>
  <c r="A24" i="51"/>
  <c r="G22" i="51"/>
  <c r="I22" i="51" s="1"/>
  <c r="A22" i="51"/>
  <c r="A21" i="51"/>
  <c r="A20" i="51"/>
  <c r="A19" i="51"/>
  <c r="E18" i="51"/>
  <c r="A18" i="51"/>
  <c r="A17" i="51"/>
  <c r="F16" i="51"/>
  <c r="A16" i="51"/>
  <c r="G15" i="51"/>
  <c r="I15" i="51" s="1"/>
  <c r="A15" i="51"/>
  <c r="A14" i="51"/>
  <c r="A13" i="51"/>
  <c r="A12" i="51"/>
  <c r="E11" i="51"/>
  <c r="E12" i="51" s="1"/>
  <c r="A11" i="51"/>
  <c r="A10" i="51"/>
  <c r="G9" i="51"/>
  <c r="F9" i="51"/>
  <c r="A9" i="51"/>
  <c r="A8" i="51"/>
  <c r="D70" i="50"/>
  <c r="E70" i="50" s="1"/>
  <c r="I69" i="50"/>
  <c r="D67" i="50"/>
  <c r="E67" i="50" s="1"/>
  <c r="D66" i="50"/>
  <c r="E66" i="50" s="1"/>
  <c r="D65" i="50"/>
  <c r="E65" i="50" s="1"/>
  <c r="I64" i="50"/>
  <c r="D58" i="50"/>
  <c r="E58" i="50" s="1"/>
  <c r="D57" i="50"/>
  <c r="E57" i="50" s="1"/>
  <c r="I56" i="50"/>
  <c r="I62" i="50" s="1"/>
  <c r="D53" i="50"/>
  <c r="E53" i="50" s="1"/>
  <c r="D52" i="50"/>
  <c r="E52" i="50" s="1"/>
  <c r="D51" i="50"/>
  <c r="E51" i="50" s="1"/>
  <c r="D44" i="50"/>
  <c r="E44" i="50" s="1"/>
  <c r="D43" i="50"/>
  <c r="D30" i="50"/>
  <c r="E30" i="50" s="1"/>
  <c r="D27" i="50"/>
  <c r="E27" i="50" s="1"/>
  <c r="D25" i="50"/>
  <c r="E25" i="50" s="1"/>
  <c r="D22" i="50"/>
  <c r="E22" i="50" s="1"/>
  <c r="D18" i="50"/>
  <c r="E18" i="50" s="1"/>
  <c r="D16" i="50"/>
  <c r="E16" i="50" s="1"/>
  <c r="D13" i="50"/>
  <c r="E13" i="50" s="1"/>
  <c r="D9" i="50"/>
  <c r="E9" i="50" s="1"/>
  <c r="I8" i="50"/>
  <c r="I172" i="49"/>
  <c r="A172" i="49"/>
  <c r="M172" i="49" s="1"/>
  <c r="I171" i="49"/>
  <c r="A171" i="49"/>
  <c r="I170" i="49"/>
  <c r="A170" i="49"/>
  <c r="I169" i="49"/>
  <c r="A169" i="49"/>
  <c r="I168" i="49"/>
  <c r="A168" i="49"/>
  <c r="I167" i="49"/>
  <c r="A167" i="49"/>
  <c r="I166" i="49"/>
  <c r="A166" i="49"/>
  <c r="I165" i="49"/>
  <c r="A165" i="49"/>
  <c r="I164" i="49"/>
  <c r="A164" i="49"/>
  <c r="I163" i="49"/>
  <c r="A163" i="49"/>
  <c r="I162" i="49"/>
  <c r="A162" i="49"/>
  <c r="I161" i="49"/>
  <c r="A161" i="49"/>
  <c r="I160" i="49"/>
  <c r="A160" i="49"/>
  <c r="I159" i="49"/>
  <c r="A159" i="49"/>
  <c r="I158" i="49"/>
  <c r="A158" i="49"/>
  <c r="M158" i="49" s="1"/>
  <c r="A157" i="49"/>
  <c r="I156" i="49"/>
  <c r="A156" i="49"/>
  <c r="M156" i="49" s="1"/>
  <c r="D68" i="50" s="1"/>
  <c r="E68" i="50" s="1"/>
  <c r="I155" i="49"/>
  <c r="A155" i="49"/>
  <c r="M155" i="49" s="1"/>
  <c r="I154" i="49"/>
  <c r="A154" i="49"/>
  <c r="I153" i="49"/>
  <c r="A153" i="49"/>
  <c r="I152" i="49"/>
  <c r="A152" i="49"/>
  <c r="I151" i="49"/>
  <c r="A151" i="49"/>
  <c r="I150" i="49"/>
  <c r="A150" i="49"/>
  <c r="M150" i="49" s="1"/>
  <c r="I149" i="49"/>
  <c r="A149" i="49"/>
  <c r="M149" i="49" s="1"/>
  <c r="I148" i="49"/>
  <c r="A148" i="49"/>
  <c r="I147" i="49"/>
  <c r="A147" i="49"/>
  <c r="M147" i="49" s="1"/>
  <c r="I146" i="49"/>
  <c r="A146" i="49"/>
  <c r="M146" i="49" s="1"/>
  <c r="I145" i="49"/>
  <c r="A145" i="49"/>
  <c r="I144" i="49"/>
  <c r="A144" i="49"/>
  <c r="I143" i="49"/>
  <c r="A143" i="49"/>
  <c r="I142" i="49"/>
  <c r="A142" i="49"/>
  <c r="M142" i="49" s="1"/>
  <c r="I141" i="49"/>
  <c r="A141" i="49"/>
  <c r="I140" i="49"/>
  <c r="A140" i="49"/>
  <c r="I139" i="49"/>
  <c r="A139" i="49"/>
  <c r="M139" i="49" s="1"/>
  <c r="I138" i="49"/>
  <c r="A138" i="49"/>
  <c r="I137" i="49"/>
  <c r="A137" i="49"/>
  <c r="I136" i="49"/>
  <c r="A136" i="49"/>
  <c r="I135" i="49"/>
  <c r="A135" i="49"/>
  <c r="I134" i="49"/>
  <c r="A134" i="49"/>
  <c r="I133" i="49"/>
  <c r="A133" i="49"/>
  <c r="A132" i="49"/>
  <c r="I131" i="49"/>
  <c r="A131" i="49"/>
  <c r="M131" i="49" s="1"/>
  <c r="I130" i="49"/>
  <c r="A130" i="49"/>
  <c r="M130" i="49" s="1"/>
  <c r="I129" i="49"/>
  <c r="A129" i="49"/>
  <c r="M129" i="49" s="1"/>
  <c r="I128" i="49"/>
  <c r="A128" i="49"/>
  <c r="M128" i="49" s="1"/>
  <c r="I127" i="49"/>
  <c r="A127" i="49"/>
  <c r="I126" i="49"/>
  <c r="I125" i="49" s="1"/>
  <c r="A126" i="49"/>
  <c r="A125" i="49"/>
  <c r="I124" i="49"/>
  <c r="A124" i="49"/>
  <c r="M124" i="49" s="1"/>
  <c r="I123" i="49"/>
  <c r="A123" i="49"/>
  <c r="M123" i="49" s="1"/>
  <c r="I122" i="49"/>
  <c r="A122" i="49"/>
  <c r="I121" i="49"/>
  <c r="I120" i="49" s="1"/>
  <c r="A121" i="49"/>
  <c r="A120" i="49"/>
  <c r="I119" i="49"/>
  <c r="A119" i="49"/>
  <c r="I118" i="49"/>
  <c r="A118" i="49"/>
  <c r="I117" i="49"/>
  <c r="A117" i="49"/>
  <c r="M117" i="49" s="1"/>
  <c r="I116" i="49"/>
  <c r="A116" i="49"/>
  <c r="M116" i="49" s="1"/>
  <c r="I115" i="49"/>
  <c r="A115" i="49"/>
  <c r="A114" i="49"/>
  <c r="I113" i="49"/>
  <c r="A113" i="49"/>
  <c r="I112" i="49"/>
  <c r="A112" i="49"/>
  <c r="I111" i="49"/>
  <c r="A111" i="49"/>
  <c r="I110" i="49"/>
  <c r="A110" i="49"/>
  <c r="M110" i="49" s="1"/>
  <c r="I109" i="49"/>
  <c r="A109" i="49"/>
  <c r="I108" i="49"/>
  <c r="M108" i="49" s="1"/>
  <c r="A108" i="49"/>
  <c r="I107" i="49"/>
  <c r="A107" i="49"/>
  <c r="A106" i="49"/>
  <c r="A105" i="49"/>
  <c r="I104" i="49"/>
  <c r="A104" i="49"/>
  <c r="M104" i="49" s="1"/>
  <c r="I103" i="49"/>
  <c r="A103" i="49"/>
  <c r="M103" i="49" s="1"/>
  <c r="I102" i="49"/>
  <c r="A102" i="49"/>
  <c r="M102" i="49" s="1"/>
  <c r="I101" i="49"/>
  <c r="A101" i="49"/>
  <c r="M101" i="49" s="1"/>
  <c r="I100" i="49"/>
  <c r="I98" i="49" s="1"/>
  <c r="A100" i="49"/>
  <c r="M100" i="49" s="1"/>
  <c r="A99" i="49"/>
  <c r="A98" i="49"/>
  <c r="A97" i="49"/>
  <c r="A96" i="49"/>
  <c r="G95" i="49"/>
  <c r="E95" i="49"/>
  <c r="I95" i="49" s="1"/>
  <c r="A95" i="49"/>
  <c r="A94" i="49"/>
  <c r="A93" i="49"/>
  <c r="F92" i="49"/>
  <c r="I92" i="49" s="1"/>
  <c r="A92" i="49"/>
  <c r="A91" i="49"/>
  <c r="I90" i="49"/>
  <c r="A90" i="49"/>
  <c r="M90" i="49" s="1"/>
  <c r="G89" i="49"/>
  <c r="I89" i="49" s="1"/>
  <c r="I91" i="49" s="1"/>
  <c r="F89" i="49"/>
  <c r="A89" i="49"/>
  <c r="I88" i="49"/>
  <c r="A88" i="49"/>
  <c r="A87" i="49"/>
  <c r="M87" i="49" s="1"/>
  <c r="D26" i="50" s="1"/>
  <c r="E26" i="50" s="1"/>
  <c r="A86" i="49"/>
  <c r="E85" i="49"/>
  <c r="I85" i="49" s="1"/>
  <c r="A85" i="49"/>
  <c r="M85" i="49" s="1"/>
  <c r="I84" i="49"/>
  <c r="E84" i="49"/>
  <c r="A84" i="49"/>
  <c r="E83" i="49"/>
  <c r="I83" i="49" s="1"/>
  <c r="A83" i="49"/>
  <c r="E82" i="49"/>
  <c r="I82" i="49" s="1"/>
  <c r="A82" i="49"/>
  <c r="E81" i="49"/>
  <c r="I81" i="49" s="1"/>
  <c r="A81" i="49"/>
  <c r="G80" i="49"/>
  <c r="I80" i="49" s="1"/>
  <c r="A80" i="49"/>
  <c r="A79" i="49"/>
  <c r="A78" i="49"/>
  <c r="A77" i="49"/>
  <c r="G76" i="49"/>
  <c r="I76" i="49" s="1"/>
  <c r="A76" i="49"/>
  <c r="A75" i="49"/>
  <c r="A74" i="49"/>
  <c r="A73" i="49"/>
  <c r="F72" i="49"/>
  <c r="I72" i="49" s="1"/>
  <c r="A72" i="49"/>
  <c r="A71" i="49"/>
  <c r="A70" i="49"/>
  <c r="A69" i="49"/>
  <c r="G68" i="49"/>
  <c r="I68" i="49" s="1"/>
  <c r="F68" i="49"/>
  <c r="I69" i="49" s="1"/>
  <c r="A68" i="49"/>
  <c r="A67" i="49"/>
  <c r="G66" i="49"/>
  <c r="I66" i="49" s="1"/>
  <c r="A66" i="49"/>
  <c r="A65" i="49"/>
  <c r="A64" i="49"/>
  <c r="A63" i="49"/>
  <c r="G62" i="49"/>
  <c r="I62" i="49" s="1"/>
  <c r="Q62" i="49" s="1"/>
  <c r="A62" i="49"/>
  <c r="A61" i="49"/>
  <c r="A60" i="49"/>
  <c r="A59" i="49"/>
  <c r="F58" i="49"/>
  <c r="I58" i="49" s="1"/>
  <c r="A58" i="49"/>
  <c r="A57" i="49"/>
  <c r="A56" i="49"/>
  <c r="A55" i="49"/>
  <c r="G54" i="49"/>
  <c r="I54" i="49" s="1"/>
  <c r="F54" i="49"/>
  <c r="I55" i="49" s="1"/>
  <c r="A54" i="49"/>
  <c r="A53" i="49"/>
  <c r="I52" i="49"/>
  <c r="G52" i="49"/>
  <c r="A52" i="49"/>
  <c r="G51" i="49"/>
  <c r="I51" i="49" s="1"/>
  <c r="A51" i="49"/>
  <c r="I50" i="49"/>
  <c r="A50" i="49"/>
  <c r="M50" i="49" s="1"/>
  <c r="I49" i="49"/>
  <c r="A49" i="49"/>
  <c r="A48" i="49"/>
  <c r="A47" i="49"/>
  <c r="G46" i="49"/>
  <c r="I46" i="49" s="1"/>
  <c r="A46" i="49"/>
  <c r="G45" i="49"/>
  <c r="I45" i="49" s="1"/>
  <c r="A45" i="49"/>
  <c r="G44" i="49"/>
  <c r="I44" i="49" s="1"/>
  <c r="A44" i="49"/>
  <c r="I43" i="49"/>
  <c r="A43" i="49"/>
  <c r="M43" i="49" s="1"/>
  <c r="I42" i="49"/>
  <c r="A42" i="49"/>
  <c r="M42" i="49" s="1"/>
  <c r="A41" i="49"/>
  <c r="A40" i="49"/>
  <c r="F39" i="49"/>
  <c r="I39" i="49" s="1"/>
  <c r="A39" i="49"/>
  <c r="I38" i="49"/>
  <c r="A38" i="49"/>
  <c r="Q38" i="49" s="1"/>
  <c r="G37" i="49"/>
  <c r="I37" i="49" s="1"/>
  <c r="A37" i="49"/>
  <c r="M37" i="49" s="1"/>
  <c r="G36" i="49"/>
  <c r="I36" i="49" s="1"/>
  <c r="A36" i="49"/>
  <c r="I35" i="49"/>
  <c r="A35" i="49"/>
  <c r="M35" i="49" s="1"/>
  <c r="I34" i="49"/>
  <c r="A34" i="49"/>
  <c r="M34" i="49" s="1"/>
  <c r="A33" i="49"/>
  <c r="I32" i="49"/>
  <c r="A32" i="49"/>
  <c r="G31" i="49"/>
  <c r="I31" i="49" s="1"/>
  <c r="F31" i="49"/>
  <c r="A31" i="49"/>
  <c r="A30" i="49"/>
  <c r="G29" i="49"/>
  <c r="I29" i="49" s="1"/>
  <c r="A29" i="49"/>
  <c r="A28" i="49"/>
  <c r="A27" i="49"/>
  <c r="A26" i="49"/>
  <c r="E25" i="49"/>
  <c r="E26" i="49" s="1"/>
  <c r="A25" i="49"/>
  <c r="A24" i="49"/>
  <c r="G23" i="49"/>
  <c r="A23" i="49"/>
  <c r="G22" i="49"/>
  <c r="I22" i="49" s="1"/>
  <c r="A22" i="49"/>
  <c r="A21" i="49"/>
  <c r="A20" i="49"/>
  <c r="A19" i="49"/>
  <c r="E18" i="49"/>
  <c r="I16" i="49" s="1"/>
  <c r="M17" i="49" s="1"/>
  <c r="A18" i="49"/>
  <c r="A17" i="49"/>
  <c r="F16" i="49"/>
  <c r="A16" i="49"/>
  <c r="G15" i="49"/>
  <c r="I15" i="49" s="1"/>
  <c r="A15" i="49"/>
  <c r="A14" i="49"/>
  <c r="A13" i="49"/>
  <c r="A12" i="49"/>
  <c r="E11" i="49"/>
  <c r="A11" i="49"/>
  <c r="A10" i="49"/>
  <c r="G9" i="49"/>
  <c r="F9" i="49"/>
  <c r="A9" i="49"/>
  <c r="A8" i="49"/>
  <c r="D70" i="48"/>
  <c r="E70" i="48" s="1"/>
  <c r="I69" i="48"/>
  <c r="D67" i="48"/>
  <c r="E67" i="48" s="1"/>
  <c r="D66" i="48"/>
  <c r="E66" i="48" s="1"/>
  <c r="D65" i="48"/>
  <c r="E65" i="48" s="1"/>
  <c r="I64" i="48"/>
  <c r="D58" i="48"/>
  <c r="E58" i="48" s="1"/>
  <c r="D57" i="48"/>
  <c r="E57" i="48" s="1"/>
  <c r="I56" i="48"/>
  <c r="I62" i="48" s="1"/>
  <c r="D53" i="48"/>
  <c r="E53" i="48" s="1"/>
  <c r="D52" i="48"/>
  <c r="E52" i="48" s="1"/>
  <c r="D51" i="48"/>
  <c r="E51" i="48" s="1"/>
  <c r="D44" i="48"/>
  <c r="E44" i="48" s="1"/>
  <c r="D43" i="48"/>
  <c r="E43" i="48" s="1"/>
  <c r="D30" i="48"/>
  <c r="E30" i="48" s="1"/>
  <c r="D27" i="48"/>
  <c r="E27" i="48" s="1"/>
  <c r="D25" i="48"/>
  <c r="E25" i="48" s="1"/>
  <c r="D22" i="48"/>
  <c r="E22" i="48" s="1"/>
  <c r="D18" i="48"/>
  <c r="E18" i="48" s="1"/>
  <c r="D16" i="48"/>
  <c r="E16" i="48" s="1"/>
  <c r="D13" i="48"/>
  <c r="E13" i="48" s="1"/>
  <c r="D9" i="48"/>
  <c r="E9" i="48" s="1"/>
  <c r="I8" i="48"/>
  <c r="A172" i="47"/>
  <c r="A171" i="47"/>
  <c r="M171" i="47" s="1"/>
  <c r="A170" i="47"/>
  <c r="A169" i="47"/>
  <c r="M169" i="47" s="1"/>
  <c r="A168" i="47"/>
  <c r="A167" i="47"/>
  <c r="M167" i="47" s="1"/>
  <c r="A166" i="47"/>
  <c r="A165" i="47"/>
  <c r="A164" i="47"/>
  <c r="A163" i="47"/>
  <c r="A162" i="47"/>
  <c r="M162" i="47" s="1"/>
  <c r="A161" i="47"/>
  <c r="A160" i="47"/>
  <c r="A159" i="47"/>
  <c r="M159" i="47" s="1"/>
  <c r="A158" i="47"/>
  <c r="A157" i="47"/>
  <c r="A156" i="47"/>
  <c r="M156" i="47" s="1"/>
  <c r="D68" i="48" s="1"/>
  <c r="E68" i="48" s="1"/>
  <c r="A155" i="47"/>
  <c r="M155" i="47" s="1"/>
  <c r="A154" i="47"/>
  <c r="M154" i="47" s="1"/>
  <c r="A153" i="47"/>
  <c r="M153" i="47" s="1"/>
  <c r="A152" i="47"/>
  <c r="A151" i="47"/>
  <c r="A150" i="47"/>
  <c r="A149" i="47"/>
  <c r="M149" i="47" s="1"/>
  <c r="A148" i="47"/>
  <c r="M148" i="47" s="1"/>
  <c r="A147" i="47"/>
  <c r="M147" i="47" s="1"/>
  <c r="A146" i="47"/>
  <c r="A145" i="47"/>
  <c r="M145" i="47" s="1"/>
  <c r="A144" i="47"/>
  <c r="A143" i="47"/>
  <c r="A142" i="47"/>
  <c r="M142" i="47" s="1"/>
  <c r="A141" i="47"/>
  <c r="A140" i="47"/>
  <c r="A139" i="47"/>
  <c r="A138" i="47"/>
  <c r="M138" i="47" s="1"/>
  <c r="A137" i="47"/>
  <c r="A136" i="47"/>
  <c r="A135" i="47"/>
  <c r="A134" i="47"/>
  <c r="M134" i="47" s="1"/>
  <c r="A133" i="47"/>
  <c r="M133" i="47" s="1"/>
  <c r="A132" i="47"/>
  <c r="A131" i="47"/>
  <c r="M131" i="47" s="1"/>
  <c r="A130" i="47"/>
  <c r="M130" i="47" s="1"/>
  <c r="A129" i="47"/>
  <c r="M129" i="47" s="1"/>
  <c r="A128" i="47"/>
  <c r="M128" i="47" s="1"/>
  <c r="A127" i="47"/>
  <c r="M127" i="47" s="1"/>
  <c r="A126" i="47"/>
  <c r="M126" i="47" s="1"/>
  <c r="A125" i="47"/>
  <c r="A124" i="47"/>
  <c r="M124" i="47" s="1"/>
  <c r="A123" i="47"/>
  <c r="M123" i="47" s="1"/>
  <c r="A122" i="47"/>
  <c r="A121" i="47"/>
  <c r="A120" i="47"/>
  <c r="A119" i="47"/>
  <c r="A118" i="47"/>
  <c r="A117" i="47"/>
  <c r="M117" i="47" s="1"/>
  <c r="A116" i="47"/>
  <c r="M116" i="47" s="1"/>
  <c r="A115" i="47"/>
  <c r="M115" i="47" s="1"/>
  <c r="A114" i="47"/>
  <c r="A113" i="47"/>
  <c r="M113" i="47" s="1"/>
  <c r="A112" i="47"/>
  <c r="M112" i="47" s="1"/>
  <c r="A111" i="47"/>
  <c r="M111" i="47" s="1"/>
  <c r="A110" i="47"/>
  <c r="M110" i="47" s="1"/>
  <c r="A109" i="47"/>
  <c r="M109" i="47" s="1"/>
  <c r="A108" i="47"/>
  <c r="M108" i="47" s="1"/>
  <c r="A107" i="47"/>
  <c r="A106" i="47"/>
  <c r="A105" i="47"/>
  <c r="A104" i="47"/>
  <c r="M104" i="47" s="1"/>
  <c r="A103" i="47"/>
  <c r="A102" i="47"/>
  <c r="M102" i="47" s="1"/>
  <c r="A101" i="47"/>
  <c r="M101" i="47" s="1"/>
  <c r="A100" i="47"/>
  <c r="A99" i="47"/>
  <c r="A98" i="47"/>
  <c r="A97" i="47"/>
  <c r="A96" i="47"/>
  <c r="A95" i="47"/>
  <c r="A94" i="47"/>
  <c r="A93" i="47"/>
  <c r="A92" i="47"/>
  <c r="A91" i="47"/>
  <c r="A90" i="47"/>
  <c r="M90" i="47" s="1"/>
  <c r="A89" i="47"/>
  <c r="M89" i="47" s="1"/>
  <c r="A88" i="47"/>
  <c r="A87" i="47"/>
  <c r="M87" i="47" s="1"/>
  <c r="D26" i="48" s="1"/>
  <c r="E26" i="48" s="1"/>
  <c r="A86" i="47"/>
  <c r="A85" i="47"/>
  <c r="A84" i="47"/>
  <c r="A83" i="47"/>
  <c r="M83" i="47" s="1"/>
  <c r="A82" i="47"/>
  <c r="A81" i="47"/>
  <c r="A80" i="47"/>
  <c r="A79" i="47"/>
  <c r="A78" i="47"/>
  <c r="A77" i="47"/>
  <c r="A76" i="47"/>
  <c r="A75" i="47"/>
  <c r="A74" i="47"/>
  <c r="A73" i="47"/>
  <c r="M73" i="47" s="1"/>
  <c r="A72" i="47"/>
  <c r="A71" i="47"/>
  <c r="A70" i="47"/>
  <c r="A69" i="47"/>
  <c r="A68" i="47"/>
  <c r="A67" i="47"/>
  <c r="A66" i="47"/>
  <c r="A65" i="47"/>
  <c r="A64" i="47"/>
  <c r="A63" i="47"/>
  <c r="A62" i="47"/>
  <c r="A61" i="47"/>
  <c r="A60" i="47"/>
  <c r="A59" i="47"/>
  <c r="A58" i="47"/>
  <c r="A57" i="47"/>
  <c r="A56" i="47"/>
  <c r="A55" i="47"/>
  <c r="A54" i="47"/>
  <c r="A53" i="47"/>
  <c r="A52" i="47"/>
  <c r="A51" i="47"/>
  <c r="A50" i="47"/>
  <c r="M50" i="47" s="1"/>
  <c r="A49" i="47"/>
  <c r="A48" i="47"/>
  <c r="A47" i="47"/>
  <c r="A46" i="47"/>
  <c r="A45" i="47"/>
  <c r="A44" i="47"/>
  <c r="M44" i="47" s="1"/>
  <c r="A43" i="47"/>
  <c r="M43" i="47" s="1"/>
  <c r="A42" i="47"/>
  <c r="M42" i="47" s="1"/>
  <c r="A41" i="47"/>
  <c r="A40" i="47"/>
  <c r="A39" i="47"/>
  <c r="A38" i="47"/>
  <c r="Q38" i="47" s="1"/>
  <c r="A37" i="47"/>
  <c r="A36" i="47"/>
  <c r="A35" i="47"/>
  <c r="M35" i="47" s="1"/>
  <c r="A34" i="47"/>
  <c r="M34" i="47" s="1"/>
  <c r="A33" i="47"/>
  <c r="A32" i="47"/>
  <c r="A31" i="47"/>
  <c r="A30" i="47"/>
  <c r="A29" i="47"/>
  <c r="A28" i="47"/>
  <c r="A27" i="47"/>
  <c r="A26" i="47"/>
  <c r="A25" i="47"/>
  <c r="A24" i="47"/>
  <c r="A23" i="47"/>
  <c r="A22" i="47"/>
  <c r="A21" i="47"/>
  <c r="A20" i="47"/>
  <c r="A19" i="47"/>
  <c r="A18" i="47"/>
  <c r="A17" i="47"/>
  <c r="M17" i="47" s="1"/>
  <c r="A16" i="47"/>
  <c r="A15" i="47"/>
  <c r="A14" i="47"/>
  <c r="A13" i="47"/>
  <c r="A12" i="47"/>
  <c r="A11" i="47"/>
  <c r="A10" i="47"/>
  <c r="A9" i="47"/>
  <c r="A8" i="47"/>
  <c r="D25" i="30"/>
  <c r="E25" i="30" s="1"/>
  <c r="I123" i="28"/>
  <c r="A123" i="28"/>
  <c r="M123" i="28" s="1"/>
  <c r="I124" i="28"/>
  <c r="A124" i="28"/>
  <c r="M124" i="28" s="1"/>
  <c r="I122" i="28"/>
  <c r="A122" i="28"/>
  <c r="M122" i="28" s="1"/>
  <c r="I121" i="28"/>
  <c r="I120" i="28" s="1"/>
  <c r="A121" i="28"/>
  <c r="A120" i="28"/>
  <c r="A125" i="28"/>
  <c r="A126" i="28"/>
  <c r="I126" i="28"/>
  <c r="G89" i="28"/>
  <c r="I89" i="28" s="1"/>
  <c r="F89" i="28"/>
  <c r="I90" i="28" s="1"/>
  <c r="G68" i="28"/>
  <c r="I68" i="28" s="1"/>
  <c r="F68" i="28"/>
  <c r="I69" i="28" s="1"/>
  <c r="G54" i="28"/>
  <c r="I54" i="28" s="1"/>
  <c r="F54" i="28"/>
  <c r="F92" i="28"/>
  <c r="F72" i="28"/>
  <c r="I72" i="28" s="1"/>
  <c r="F58" i="28"/>
  <c r="I58" i="28" s="1"/>
  <c r="G95" i="28"/>
  <c r="G76" i="28"/>
  <c r="I76" i="28" s="1"/>
  <c r="G62" i="28"/>
  <c r="I62" i="28" s="1"/>
  <c r="G46" i="28"/>
  <c r="I46" i="28" s="1"/>
  <c r="F39" i="28"/>
  <c r="I39" i="28" s="1"/>
  <c r="G31" i="28"/>
  <c r="I31" i="28" s="1"/>
  <c r="F31" i="28"/>
  <c r="G23" i="28"/>
  <c r="F16" i="28"/>
  <c r="G9" i="28"/>
  <c r="F9" i="28"/>
  <c r="I62" i="30"/>
  <c r="A154" i="28"/>
  <c r="A153" i="28"/>
  <c r="A152" i="28"/>
  <c r="A151" i="28"/>
  <c r="I154" i="28"/>
  <c r="I153" i="28"/>
  <c r="I152" i="28"/>
  <c r="I151" i="28"/>
  <c r="I149" i="28"/>
  <c r="I148" i="28"/>
  <c r="I147" i="28"/>
  <c r="I146" i="28"/>
  <c r="I145" i="28"/>
  <c r="I144" i="28"/>
  <c r="A149" i="28"/>
  <c r="A148" i="28"/>
  <c r="A147" i="28"/>
  <c r="A146" i="28"/>
  <c r="A145" i="28"/>
  <c r="A144" i="28"/>
  <c r="D52" i="30"/>
  <c r="E52" i="30" s="1"/>
  <c r="D51" i="30"/>
  <c r="E51" i="30" s="1"/>
  <c r="A94" i="28"/>
  <c r="A93" i="28"/>
  <c r="A92" i="28"/>
  <c r="A143" i="28"/>
  <c r="M143" i="28" s="1"/>
  <c r="A142" i="28"/>
  <c r="A141" i="28"/>
  <c r="A140" i="28"/>
  <c r="F88" i="28"/>
  <c r="I88" i="28" s="1"/>
  <c r="G80" i="28"/>
  <c r="G66" i="28"/>
  <c r="G52" i="28"/>
  <c r="G51" i="28"/>
  <c r="G45" i="28"/>
  <c r="I45" i="28" s="1"/>
  <c r="G44" i="28"/>
  <c r="I44" i="28" s="1"/>
  <c r="G37" i="28"/>
  <c r="I37" i="28" s="1"/>
  <c r="G36" i="28"/>
  <c r="I36" i="28" s="1"/>
  <c r="G29" i="28"/>
  <c r="I29" i="28" s="1"/>
  <c r="G22" i="28"/>
  <c r="I22" i="28" s="1"/>
  <c r="G15" i="28"/>
  <c r="I15" i="28" s="1"/>
  <c r="A75" i="28"/>
  <c r="A74" i="28"/>
  <c r="A73" i="28"/>
  <c r="A72" i="28"/>
  <c r="I55" i="28"/>
  <c r="A61" i="28"/>
  <c r="A60" i="28"/>
  <c r="A59" i="28"/>
  <c r="A58" i="28"/>
  <c r="A41" i="28"/>
  <c r="A45" i="28"/>
  <c r="A44" i="28"/>
  <c r="I43" i="28"/>
  <c r="A43" i="28"/>
  <c r="I42" i="28"/>
  <c r="A42" i="28"/>
  <c r="I32" i="28"/>
  <c r="I38" i="28"/>
  <c r="E11" i="28"/>
  <c r="I142" i="28"/>
  <c r="I141" i="28"/>
  <c r="I140" i="28"/>
  <c r="I160" i="28"/>
  <c r="A160" i="28"/>
  <c r="I156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59" i="28"/>
  <c r="A158" i="28"/>
  <c r="A157" i="28"/>
  <c r="A156" i="28"/>
  <c r="A155" i="28"/>
  <c r="A15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1" i="28"/>
  <c r="A90" i="28"/>
  <c r="A89" i="28"/>
  <c r="A88" i="28"/>
  <c r="A87" i="28"/>
  <c r="A85" i="28"/>
  <c r="A84" i="28"/>
  <c r="A83" i="28"/>
  <c r="A82" i="28"/>
  <c r="A81" i="28"/>
  <c r="A80" i="28"/>
  <c r="A79" i="28"/>
  <c r="A78" i="28"/>
  <c r="A77" i="28"/>
  <c r="A76" i="28"/>
  <c r="A71" i="28"/>
  <c r="A70" i="28"/>
  <c r="A69" i="28"/>
  <c r="A68" i="28"/>
  <c r="A67" i="28"/>
  <c r="A66" i="28"/>
  <c r="A65" i="28"/>
  <c r="A64" i="28"/>
  <c r="A63" i="28"/>
  <c r="A62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E18" i="28"/>
  <c r="I110" i="28"/>
  <c r="I109" i="28"/>
  <c r="I108" i="28"/>
  <c r="I130" i="28"/>
  <c r="I129" i="28"/>
  <c r="I118" i="28"/>
  <c r="I117" i="28"/>
  <c r="I115" i="28"/>
  <c r="I155" i="28"/>
  <c r="I150" i="28"/>
  <c r="I139" i="28"/>
  <c r="I138" i="28"/>
  <c r="I137" i="28"/>
  <c r="I136" i="28"/>
  <c r="I135" i="28"/>
  <c r="I134" i="28"/>
  <c r="I133" i="28"/>
  <c r="D45" i="58" l="1"/>
  <c r="U2" i="57" s="1"/>
  <c r="T2" i="57"/>
  <c r="E37" i="58"/>
  <c r="D8" i="58"/>
  <c r="E8" i="58" s="1"/>
  <c r="V2" i="55"/>
  <c r="E36" i="56"/>
  <c r="D77" i="56"/>
  <c r="E80" i="56"/>
  <c r="I80" i="56" s="1"/>
  <c r="I77" i="56" s="1"/>
  <c r="I82" i="56" s="1"/>
  <c r="T2" i="55"/>
  <c r="E37" i="56"/>
  <c r="D8" i="56"/>
  <c r="D24" i="56"/>
  <c r="E24" i="56" s="1"/>
  <c r="D41" i="52"/>
  <c r="E41" i="52" s="1"/>
  <c r="E43" i="52"/>
  <c r="W2" i="51"/>
  <c r="E26" i="52"/>
  <c r="M170" i="49"/>
  <c r="M113" i="49"/>
  <c r="M122" i="49"/>
  <c r="D41" i="50"/>
  <c r="E41" i="50" s="1"/>
  <c r="E43" i="50"/>
  <c r="M134" i="49"/>
  <c r="M40" i="49"/>
  <c r="M49" i="49"/>
  <c r="Q76" i="49"/>
  <c r="D77" i="58"/>
  <c r="I77" i="58"/>
  <c r="I82" i="58" s="1"/>
  <c r="I71" i="52"/>
  <c r="I20" i="52"/>
  <c r="I20" i="48"/>
  <c r="I73" i="48" s="1"/>
  <c r="I55" i="30"/>
  <c r="M47" i="54"/>
  <c r="M56" i="54"/>
  <c r="M62" i="54" s="1"/>
  <c r="D52" i="54"/>
  <c r="F52" i="54" s="1"/>
  <c r="G52" i="54" s="1"/>
  <c r="D51" i="54"/>
  <c r="F51" i="54" s="1"/>
  <c r="G51" i="54" s="1"/>
  <c r="Q62" i="47"/>
  <c r="M136" i="47"/>
  <c r="M140" i="47"/>
  <c r="M152" i="47"/>
  <c r="M69" i="47"/>
  <c r="Q76" i="47"/>
  <c r="M122" i="47"/>
  <c r="M150" i="47"/>
  <c r="M135" i="47"/>
  <c r="M143" i="47"/>
  <c r="M115" i="49"/>
  <c r="M135" i="49"/>
  <c r="M143" i="49"/>
  <c r="M151" i="49"/>
  <c r="M159" i="49"/>
  <c r="M136" i="49"/>
  <c r="M140" i="49"/>
  <c r="M148" i="49"/>
  <c r="M152" i="49"/>
  <c r="M69" i="49"/>
  <c r="M133" i="49"/>
  <c r="M141" i="49"/>
  <c r="D42" i="54"/>
  <c r="F42" i="54" s="1"/>
  <c r="G42" i="54" s="1"/>
  <c r="M89" i="51"/>
  <c r="D34" i="56"/>
  <c r="D45" i="56"/>
  <c r="D32" i="58"/>
  <c r="D49" i="54"/>
  <c r="F49" i="54" s="1"/>
  <c r="G49" i="54" s="1"/>
  <c r="M32" i="49"/>
  <c r="M36" i="49"/>
  <c r="M80" i="49"/>
  <c r="M89" i="49"/>
  <c r="M52" i="49"/>
  <c r="M22" i="49"/>
  <c r="M76" i="49"/>
  <c r="M36" i="47"/>
  <c r="D41" i="48"/>
  <c r="D43" i="54"/>
  <c r="M29" i="47"/>
  <c r="M80" i="47"/>
  <c r="D25" i="54"/>
  <c r="F25" i="54" s="1"/>
  <c r="G25" i="54" s="1"/>
  <c r="M32" i="47"/>
  <c r="M62" i="47"/>
  <c r="M22" i="47"/>
  <c r="M15" i="47"/>
  <c r="M52" i="47"/>
  <c r="M95" i="47"/>
  <c r="I16" i="28"/>
  <c r="R2" i="57"/>
  <c r="D50" i="30"/>
  <c r="E50" i="30" s="1"/>
  <c r="M121" i="28"/>
  <c r="D39" i="30" s="1"/>
  <c r="E39" i="30" s="1"/>
  <c r="M112" i="51"/>
  <c r="M42" i="51"/>
  <c r="M102" i="51"/>
  <c r="M107" i="51"/>
  <c r="M111" i="51"/>
  <c r="M43" i="51"/>
  <c r="M90" i="51"/>
  <c r="M64" i="54"/>
  <c r="M71" i="54" s="1"/>
  <c r="M32" i="54"/>
  <c r="M22" i="54"/>
  <c r="M44" i="51"/>
  <c r="M32" i="51"/>
  <c r="M45" i="51"/>
  <c r="I16" i="51"/>
  <c r="M17" i="51" s="1"/>
  <c r="I92" i="51"/>
  <c r="I86" i="51" s="1"/>
  <c r="M121" i="51"/>
  <c r="M122" i="51"/>
  <c r="M171" i="51"/>
  <c r="M46" i="51"/>
  <c r="M82" i="51"/>
  <c r="M134" i="51"/>
  <c r="M138" i="51"/>
  <c r="M142" i="51"/>
  <c r="M146" i="51"/>
  <c r="M150" i="51"/>
  <c r="M154" i="51"/>
  <c r="M22" i="51"/>
  <c r="M52" i="51"/>
  <c r="M36" i="51"/>
  <c r="I95" i="51"/>
  <c r="M95" i="51" s="1"/>
  <c r="M101" i="51"/>
  <c r="M110" i="51"/>
  <c r="M127" i="51"/>
  <c r="M135" i="51"/>
  <c r="M139" i="51"/>
  <c r="M143" i="51"/>
  <c r="M147" i="51"/>
  <c r="M151" i="51"/>
  <c r="M155" i="51"/>
  <c r="M136" i="51"/>
  <c r="M148" i="51"/>
  <c r="M152" i="51"/>
  <c r="M156" i="51"/>
  <c r="D68" i="52" s="1"/>
  <c r="E68" i="52" s="1"/>
  <c r="I71" i="50"/>
  <c r="M29" i="51"/>
  <c r="M34" i="51"/>
  <c r="M50" i="51"/>
  <c r="M69" i="51"/>
  <c r="M116" i="51"/>
  <c r="M119" i="51"/>
  <c r="M123" i="51"/>
  <c r="M172" i="51"/>
  <c r="M35" i="51"/>
  <c r="Q46" i="51"/>
  <c r="M51" i="51"/>
  <c r="M81" i="51"/>
  <c r="M128" i="51"/>
  <c r="M104" i="51"/>
  <c r="M109" i="51"/>
  <c r="M113" i="51"/>
  <c r="I120" i="51"/>
  <c r="M129" i="51"/>
  <c r="M145" i="51"/>
  <c r="M149" i="51"/>
  <c r="M153" i="51"/>
  <c r="M161" i="51"/>
  <c r="M165" i="51"/>
  <c r="M169" i="51"/>
  <c r="I71" i="30"/>
  <c r="M73" i="51"/>
  <c r="M126" i="51"/>
  <c r="M130" i="51"/>
  <c r="M158" i="51"/>
  <c r="M162" i="51"/>
  <c r="M166" i="51"/>
  <c r="M170" i="51"/>
  <c r="I125" i="51"/>
  <c r="M37" i="51"/>
  <c r="M59" i="51"/>
  <c r="M80" i="51"/>
  <c r="M83" i="51"/>
  <c r="M84" i="49"/>
  <c r="M84" i="51"/>
  <c r="M83" i="49"/>
  <c r="M82" i="49"/>
  <c r="M76" i="51"/>
  <c r="M76" i="47"/>
  <c r="M66" i="51"/>
  <c r="M62" i="51"/>
  <c r="D50" i="52"/>
  <c r="M49" i="51"/>
  <c r="M40" i="51"/>
  <c r="M15" i="51"/>
  <c r="D50" i="48"/>
  <c r="E50" i="48" s="1"/>
  <c r="I10" i="51"/>
  <c r="M10" i="51" s="1"/>
  <c r="I9" i="51"/>
  <c r="M29" i="49"/>
  <c r="M66" i="49"/>
  <c r="M62" i="49"/>
  <c r="I23" i="49"/>
  <c r="Q23" i="49" s="1"/>
  <c r="D50" i="50"/>
  <c r="I10" i="49"/>
  <c r="M10" i="49" s="1"/>
  <c r="I9" i="49"/>
  <c r="M28" i="54"/>
  <c r="M8" i="54"/>
  <c r="I71" i="48"/>
  <c r="I55" i="52"/>
  <c r="I73" i="52" s="1"/>
  <c r="I75" i="52" s="1"/>
  <c r="M165" i="47"/>
  <c r="M172" i="47"/>
  <c r="M163" i="51"/>
  <c r="M164" i="49"/>
  <c r="M168" i="49"/>
  <c r="M169" i="49"/>
  <c r="M167" i="49"/>
  <c r="M158" i="47"/>
  <c r="M160" i="49"/>
  <c r="D19" i="50" s="1"/>
  <c r="E19" i="50" s="1"/>
  <c r="M160" i="51"/>
  <c r="M161" i="47"/>
  <c r="M165" i="49"/>
  <c r="M166" i="49"/>
  <c r="M166" i="47"/>
  <c r="M168" i="51"/>
  <c r="M167" i="51"/>
  <c r="M164" i="51"/>
  <c r="M161" i="49"/>
  <c r="I157" i="49"/>
  <c r="M159" i="51"/>
  <c r="I157" i="51"/>
  <c r="M133" i="51"/>
  <c r="M137" i="49"/>
  <c r="M138" i="49"/>
  <c r="M140" i="51"/>
  <c r="M141" i="51"/>
  <c r="M144" i="51"/>
  <c r="M154" i="49"/>
  <c r="M153" i="49"/>
  <c r="M145" i="49"/>
  <c r="I132" i="49"/>
  <c r="M137" i="51"/>
  <c r="I132" i="51"/>
  <c r="M127" i="49"/>
  <c r="M126" i="49"/>
  <c r="D38" i="50" s="1"/>
  <c r="E38" i="50" s="1"/>
  <c r="I114" i="49"/>
  <c r="M115" i="51"/>
  <c r="I114" i="51"/>
  <c r="I105" i="49"/>
  <c r="M108" i="51"/>
  <c r="M109" i="49"/>
  <c r="I105" i="51"/>
  <c r="M111" i="49"/>
  <c r="M112" i="49"/>
  <c r="M103" i="47"/>
  <c r="M103" i="51"/>
  <c r="I98" i="51"/>
  <c r="D64" i="52"/>
  <c r="E64" i="52" s="1"/>
  <c r="D56" i="50"/>
  <c r="M100" i="51"/>
  <c r="D56" i="52"/>
  <c r="M160" i="47"/>
  <c r="M164" i="47"/>
  <c r="M168" i="47"/>
  <c r="M139" i="47"/>
  <c r="M146" i="47"/>
  <c r="M141" i="47"/>
  <c r="M137" i="47"/>
  <c r="M100" i="47"/>
  <c r="M84" i="47"/>
  <c r="M82" i="47"/>
  <c r="M81" i="47"/>
  <c r="M66" i="47"/>
  <c r="D31" i="48"/>
  <c r="D56" i="48"/>
  <c r="M10" i="47"/>
  <c r="I56" i="51"/>
  <c r="M56" i="51" s="1"/>
  <c r="I70" i="51"/>
  <c r="M70" i="51" s="1"/>
  <c r="I67" i="51"/>
  <c r="M55" i="51"/>
  <c r="I33" i="51"/>
  <c r="M33" i="51" s="1"/>
  <c r="I30" i="51"/>
  <c r="M85" i="51"/>
  <c r="Q62" i="51"/>
  <c r="Q76" i="51"/>
  <c r="E26" i="51"/>
  <c r="I23" i="51" s="1"/>
  <c r="I91" i="51"/>
  <c r="M124" i="51"/>
  <c r="M162" i="49"/>
  <c r="M163" i="49"/>
  <c r="D11" i="50"/>
  <c r="E11" i="50" s="1"/>
  <c r="D64" i="50"/>
  <c r="M95" i="49"/>
  <c r="M171" i="49"/>
  <c r="M45" i="49"/>
  <c r="M55" i="49"/>
  <c r="M119" i="49"/>
  <c r="M144" i="49"/>
  <c r="M81" i="49"/>
  <c r="D31" i="50"/>
  <c r="E31" i="50" s="1"/>
  <c r="I30" i="49"/>
  <c r="I33" i="49"/>
  <c r="M15" i="49"/>
  <c r="M44" i="49"/>
  <c r="M73" i="49"/>
  <c r="Q95" i="49"/>
  <c r="M59" i="49"/>
  <c r="W2" i="49"/>
  <c r="I8" i="49"/>
  <c r="I73" i="50"/>
  <c r="I75" i="50" s="1"/>
  <c r="M33" i="49"/>
  <c r="I70" i="49"/>
  <c r="M70" i="49" s="1"/>
  <c r="I67" i="49"/>
  <c r="D35" i="50"/>
  <c r="E35" i="50" s="1"/>
  <c r="Q46" i="49"/>
  <c r="M51" i="49"/>
  <c r="I56" i="49"/>
  <c r="M56" i="49" s="1"/>
  <c r="I86" i="49"/>
  <c r="M107" i="49"/>
  <c r="D12" i="50" s="1"/>
  <c r="E12" i="50" s="1"/>
  <c r="M118" i="49"/>
  <c r="D28" i="50" s="1"/>
  <c r="E28" i="50" s="1"/>
  <c r="M121" i="49"/>
  <c r="D39" i="50" s="1"/>
  <c r="E39" i="50" s="1"/>
  <c r="M46" i="49"/>
  <c r="M163" i="47"/>
  <c r="M170" i="47"/>
  <c r="D64" i="48"/>
  <c r="M40" i="47"/>
  <c r="M49" i="47"/>
  <c r="D35" i="48" s="1"/>
  <c r="E35" i="48" s="1"/>
  <c r="M119" i="47"/>
  <c r="M144" i="47"/>
  <c r="M45" i="47"/>
  <c r="M55" i="47"/>
  <c r="M151" i="47"/>
  <c r="M33" i="47"/>
  <c r="M85" i="47"/>
  <c r="Q23" i="47"/>
  <c r="M23" i="47"/>
  <c r="M59" i="47"/>
  <c r="M70" i="47"/>
  <c r="W2" i="47"/>
  <c r="M37" i="47"/>
  <c r="Q46" i="47"/>
  <c r="M51" i="47"/>
  <c r="M56" i="47"/>
  <c r="M107" i="47"/>
  <c r="D12" i="48" s="1"/>
  <c r="E12" i="48" s="1"/>
  <c r="M118" i="47"/>
  <c r="M121" i="47"/>
  <c r="D39" i="48" s="1"/>
  <c r="E39" i="48" s="1"/>
  <c r="M46" i="47"/>
  <c r="M126" i="28"/>
  <c r="I132" i="28"/>
  <c r="M152" i="28"/>
  <c r="I33" i="28"/>
  <c r="M151" i="28"/>
  <c r="M145" i="28"/>
  <c r="M154" i="28"/>
  <c r="M153" i="28"/>
  <c r="M73" i="28"/>
  <c r="M149" i="28"/>
  <c r="M147" i="28"/>
  <c r="M146" i="28"/>
  <c r="M148" i="28"/>
  <c r="M144" i="28"/>
  <c r="M139" i="28"/>
  <c r="M140" i="28"/>
  <c r="M150" i="28"/>
  <c r="M43" i="28"/>
  <c r="M59" i="28"/>
  <c r="M141" i="28"/>
  <c r="M142" i="28"/>
  <c r="M44" i="28"/>
  <c r="M40" i="28"/>
  <c r="M42" i="28"/>
  <c r="M17" i="28"/>
  <c r="M134" i="28"/>
  <c r="M45" i="28"/>
  <c r="M117" i="28"/>
  <c r="M136" i="28"/>
  <c r="M118" i="28"/>
  <c r="M110" i="28"/>
  <c r="M130" i="28"/>
  <c r="M138" i="28"/>
  <c r="M135" i="28"/>
  <c r="M108" i="28"/>
  <c r="M137" i="28"/>
  <c r="M160" i="28"/>
  <c r="M22" i="28"/>
  <c r="M109" i="28"/>
  <c r="M129" i="28"/>
  <c r="A86" i="28"/>
  <c r="E45" i="58" l="1"/>
  <c r="D40" i="52"/>
  <c r="E40" i="52" s="1"/>
  <c r="D40" i="50"/>
  <c r="E40" i="50" s="1"/>
  <c r="I75" i="30"/>
  <c r="D55" i="58"/>
  <c r="E32" i="58"/>
  <c r="D82" i="58"/>
  <c r="E77" i="58"/>
  <c r="R2" i="55"/>
  <c r="E8" i="56"/>
  <c r="D82" i="56"/>
  <c r="E77" i="56"/>
  <c r="U2" i="55"/>
  <c r="E45" i="56"/>
  <c r="D32" i="56"/>
  <c r="E32" i="56" s="1"/>
  <c r="E34" i="56"/>
  <c r="D62" i="52"/>
  <c r="E62" i="52" s="1"/>
  <c r="E56" i="52"/>
  <c r="D48" i="52"/>
  <c r="E48" i="52" s="1"/>
  <c r="E50" i="52"/>
  <c r="D62" i="50"/>
  <c r="E62" i="50" s="1"/>
  <c r="E56" i="50"/>
  <c r="D15" i="50"/>
  <c r="E15" i="50" s="1"/>
  <c r="D71" i="50"/>
  <c r="E71" i="50" s="1"/>
  <c r="E64" i="50"/>
  <c r="D48" i="50"/>
  <c r="E48" i="50" s="1"/>
  <c r="E50" i="50"/>
  <c r="D80" i="48"/>
  <c r="E80" i="48" s="1"/>
  <c r="I80" i="48" s="1"/>
  <c r="D28" i="48"/>
  <c r="E28" i="48" s="1"/>
  <c r="D40" i="48"/>
  <c r="E40" i="48" s="1"/>
  <c r="E41" i="48"/>
  <c r="D71" i="48"/>
  <c r="E71" i="48" s="1"/>
  <c r="E64" i="48"/>
  <c r="D11" i="48"/>
  <c r="E11" i="48" s="1"/>
  <c r="D15" i="48"/>
  <c r="E15" i="48" s="1"/>
  <c r="D62" i="48"/>
  <c r="E62" i="48" s="1"/>
  <c r="E56" i="48"/>
  <c r="D29" i="48"/>
  <c r="E29" i="48" s="1"/>
  <c r="E31" i="48"/>
  <c r="I75" i="48"/>
  <c r="D33" i="48"/>
  <c r="E33" i="48" s="1"/>
  <c r="D19" i="48"/>
  <c r="E19" i="48" s="1"/>
  <c r="D36" i="50"/>
  <c r="E36" i="50" s="1"/>
  <c r="D31" i="52"/>
  <c r="Q23" i="51"/>
  <c r="M23" i="51"/>
  <c r="D80" i="52" s="1"/>
  <c r="D46" i="50"/>
  <c r="E46" i="50" s="1"/>
  <c r="M11" i="47"/>
  <c r="Q95" i="47"/>
  <c r="D48" i="30"/>
  <c r="E48" i="30" s="1"/>
  <c r="D50" i="54"/>
  <c r="F50" i="54" s="1"/>
  <c r="Q95" i="51"/>
  <c r="D11" i="52"/>
  <c r="E11" i="52" s="1"/>
  <c r="D35" i="52"/>
  <c r="M21" i="54"/>
  <c r="M20" i="54" s="1"/>
  <c r="D71" i="52"/>
  <c r="E71" i="52" s="1"/>
  <c r="D12" i="52"/>
  <c r="E12" i="52" s="1"/>
  <c r="D28" i="52"/>
  <c r="D37" i="52"/>
  <c r="D33" i="52"/>
  <c r="E33" i="52" s="1"/>
  <c r="D38" i="52"/>
  <c r="E38" i="52" s="1"/>
  <c r="D15" i="52"/>
  <c r="D48" i="48"/>
  <c r="E48" i="48" s="1"/>
  <c r="D39" i="52"/>
  <c r="E39" i="52" s="1"/>
  <c r="D36" i="52"/>
  <c r="I11" i="51"/>
  <c r="M11" i="51" s="1"/>
  <c r="D47" i="52" s="1"/>
  <c r="E47" i="52" s="1"/>
  <c r="I8" i="51"/>
  <c r="D33" i="50"/>
  <c r="E33" i="50" s="1"/>
  <c r="M23" i="49"/>
  <c r="D80" i="50" s="1"/>
  <c r="E80" i="50" s="1"/>
  <c r="I80" i="50" s="1"/>
  <c r="I11" i="49"/>
  <c r="M11" i="49" s="1"/>
  <c r="D47" i="50" s="1"/>
  <c r="E47" i="50" s="1"/>
  <c r="D29" i="50"/>
  <c r="M55" i="54"/>
  <c r="M73" i="54" s="1"/>
  <c r="M75" i="54" s="1"/>
  <c r="D20" i="52"/>
  <c r="E20" i="52" s="1"/>
  <c r="D19" i="52"/>
  <c r="E19" i="52" s="1"/>
  <c r="D20" i="50"/>
  <c r="E20" i="50" s="1"/>
  <c r="D10" i="50"/>
  <c r="E10" i="50" s="1"/>
  <c r="D20" i="48"/>
  <c r="E20" i="48" s="1"/>
  <c r="D36" i="48"/>
  <c r="D46" i="52"/>
  <c r="E46" i="52" s="1"/>
  <c r="D37" i="50"/>
  <c r="S2" i="49"/>
  <c r="S2" i="47"/>
  <c r="D73" i="58" l="1"/>
  <c r="D86" i="58" s="1"/>
  <c r="E55" i="58"/>
  <c r="Q4" i="57"/>
  <c r="E82" i="58"/>
  <c r="D55" i="56"/>
  <c r="Q4" i="55"/>
  <c r="E82" i="56"/>
  <c r="D77" i="52"/>
  <c r="E80" i="52"/>
  <c r="I80" i="52" s="1"/>
  <c r="I77" i="52" s="1"/>
  <c r="I82" i="52" s="1"/>
  <c r="E28" i="52"/>
  <c r="V2" i="51"/>
  <c r="E36" i="52"/>
  <c r="D29" i="52"/>
  <c r="E29" i="52" s="1"/>
  <c r="E31" i="52"/>
  <c r="T2" i="51"/>
  <c r="E37" i="52"/>
  <c r="D14" i="52"/>
  <c r="E14" i="52" s="1"/>
  <c r="E15" i="52"/>
  <c r="S2" i="51"/>
  <c r="E35" i="52"/>
  <c r="D14" i="50"/>
  <c r="E14" i="50" s="1"/>
  <c r="D34" i="50"/>
  <c r="E34" i="50" s="1"/>
  <c r="T2" i="49"/>
  <c r="E37" i="50"/>
  <c r="V2" i="49"/>
  <c r="D24" i="50"/>
  <c r="E24" i="50" s="1"/>
  <c r="E29" i="50"/>
  <c r="D10" i="48"/>
  <c r="E10" i="48" s="1"/>
  <c r="D24" i="48"/>
  <c r="E24" i="48" s="1"/>
  <c r="V2" i="47"/>
  <c r="E36" i="48"/>
  <c r="F48" i="54"/>
  <c r="G48" i="54" s="1"/>
  <c r="G50" i="54"/>
  <c r="D17" i="48"/>
  <c r="D45" i="50"/>
  <c r="E45" i="50" s="1"/>
  <c r="D10" i="52"/>
  <c r="E10" i="52" s="1"/>
  <c r="D39" i="54"/>
  <c r="F39" i="54" s="1"/>
  <c r="G39" i="54" s="1"/>
  <c r="D34" i="52"/>
  <c r="D17" i="52"/>
  <c r="D45" i="52"/>
  <c r="D17" i="50"/>
  <c r="D34" i="48"/>
  <c r="E34" i="48" s="1"/>
  <c r="D77" i="50"/>
  <c r="I77" i="50"/>
  <c r="I82" i="50" s="1"/>
  <c r="D77" i="48"/>
  <c r="I77" i="48"/>
  <c r="I82" i="48" s="1"/>
  <c r="M155" i="28"/>
  <c r="M133" i="28"/>
  <c r="D15" i="30" s="1"/>
  <c r="M87" i="28"/>
  <c r="I51" i="28"/>
  <c r="I52" i="28"/>
  <c r="I80" i="28"/>
  <c r="I66" i="28"/>
  <c r="I127" i="28"/>
  <c r="E85" i="28"/>
  <c r="E84" i="28"/>
  <c r="E82" i="28"/>
  <c r="E81" i="28"/>
  <c r="E73" i="58" l="1"/>
  <c r="D75" i="58"/>
  <c r="E86" i="58"/>
  <c r="D73" i="56"/>
  <c r="D86" i="56" s="1"/>
  <c r="E55" i="56"/>
  <c r="U2" i="51"/>
  <c r="E45" i="52"/>
  <c r="D8" i="52"/>
  <c r="E17" i="52"/>
  <c r="D24" i="52"/>
  <c r="E24" i="52" s="1"/>
  <c r="D32" i="52"/>
  <c r="E32" i="52" s="1"/>
  <c r="E34" i="52"/>
  <c r="D82" i="52"/>
  <c r="E77" i="52"/>
  <c r="U2" i="49"/>
  <c r="D8" i="50"/>
  <c r="E17" i="50"/>
  <c r="D32" i="50"/>
  <c r="E32" i="50" s="1"/>
  <c r="D82" i="50"/>
  <c r="E77" i="50"/>
  <c r="D8" i="48"/>
  <c r="E8" i="48" s="1"/>
  <c r="E17" i="48"/>
  <c r="D82" i="48"/>
  <c r="E77" i="48"/>
  <c r="D15" i="54"/>
  <c r="F15" i="54" s="1"/>
  <c r="G15" i="54" s="1"/>
  <c r="E15" i="30"/>
  <c r="M127" i="28"/>
  <c r="M51" i="28"/>
  <c r="M37" i="28"/>
  <c r="M52" i="28"/>
  <c r="M29" i="28"/>
  <c r="M66" i="28"/>
  <c r="M80" i="28"/>
  <c r="M156" i="28"/>
  <c r="M36" i="28"/>
  <c r="D55" i="52" l="1"/>
  <c r="E55" i="52" s="1"/>
  <c r="E75" i="58"/>
  <c r="I84" i="58" s="1"/>
  <c r="D84" i="58"/>
  <c r="Q2" i="57"/>
  <c r="E73" i="56"/>
  <c r="E86" i="56"/>
  <c r="D75" i="56"/>
  <c r="R2" i="51"/>
  <c r="E8" i="52"/>
  <c r="Q4" i="51"/>
  <c r="E82" i="52"/>
  <c r="R2" i="49"/>
  <c r="E8" i="50"/>
  <c r="D55" i="50"/>
  <c r="Q4" i="49"/>
  <c r="E82" i="50"/>
  <c r="R2" i="47"/>
  <c r="Q4" i="47"/>
  <c r="E82" i="48"/>
  <c r="E25" i="28"/>
  <c r="I131" i="28"/>
  <c r="M131" i="28" s="1"/>
  <c r="I128" i="28"/>
  <c r="I119" i="28"/>
  <c r="M119" i="28" s="1"/>
  <c r="I116" i="28"/>
  <c r="M116" i="28" s="1"/>
  <c r="M115" i="28"/>
  <c r="I113" i="28"/>
  <c r="M113" i="28" s="1"/>
  <c r="I112" i="28"/>
  <c r="M112" i="28" s="1"/>
  <c r="I111" i="28"/>
  <c r="M111" i="28" s="1"/>
  <c r="I107" i="28"/>
  <c r="I104" i="28"/>
  <c r="M104" i="28" s="1"/>
  <c r="I103" i="28"/>
  <c r="M103" i="28" s="1"/>
  <c r="I102" i="28"/>
  <c r="M102" i="28" s="1"/>
  <c r="I101" i="28"/>
  <c r="M101" i="28" s="1"/>
  <c r="I100" i="28"/>
  <c r="I85" i="28"/>
  <c r="M85" i="28" s="1"/>
  <c r="I84" i="28"/>
  <c r="M84" i="28" s="1"/>
  <c r="I83" i="28"/>
  <c r="M83" i="28" s="1"/>
  <c r="I82" i="28"/>
  <c r="M82" i="28" s="1"/>
  <c r="I81" i="28"/>
  <c r="M69" i="28"/>
  <c r="I50" i="28"/>
  <c r="M50" i="28" s="1"/>
  <c r="I49" i="28"/>
  <c r="Q38" i="28"/>
  <c r="I35" i="28"/>
  <c r="M35" i="28" s="1"/>
  <c r="I34" i="28"/>
  <c r="M34" i="28" s="1"/>
  <c r="M32" i="28"/>
  <c r="I172" i="28"/>
  <c r="M172" i="28" s="1"/>
  <c r="I171" i="28"/>
  <c r="M171" i="28" s="1"/>
  <c r="I170" i="28"/>
  <c r="M170" i="28" s="1"/>
  <c r="I169" i="28"/>
  <c r="M169" i="28" s="1"/>
  <c r="I168" i="28"/>
  <c r="M168" i="28" s="1"/>
  <c r="I167" i="28"/>
  <c r="M167" i="28" s="1"/>
  <c r="I166" i="28"/>
  <c r="M166" i="28" s="1"/>
  <c r="I165" i="28"/>
  <c r="M165" i="28" s="1"/>
  <c r="I164" i="28"/>
  <c r="M164" i="28" s="1"/>
  <c r="I163" i="28"/>
  <c r="M163" i="28" s="1"/>
  <c r="I162" i="28"/>
  <c r="M162" i="28" s="1"/>
  <c r="I161" i="28"/>
  <c r="M161" i="28" s="1"/>
  <c r="I159" i="28"/>
  <c r="M159" i="28" s="1"/>
  <c r="I158" i="28"/>
  <c r="E95" i="28"/>
  <c r="I92" i="28" s="1"/>
  <c r="I86" i="28" s="1"/>
  <c r="M89" i="28"/>
  <c r="M55" i="28"/>
  <c r="D73" i="52" l="1"/>
  <c r="D86" i="52" s="1"/>
  <c r="E86" i="52" s="1"/>
  <c r="Q3" i="57"/>
  <c r="E84" i="58"/>
  <c r="K23" i="58" s="1"/>
  <c r="I84" i="56"/>
  <c r="E75" i="56"/>
  <c r="D84" i="56"/>
  <c r="Q2" i="55"/>
  <c r="E73" i="52"/>
  <c r="D73" i="50"/>
  <c r="D86" i="50" s="1"/>
  <c r="E55" i="50"/>
  <c r="M128" i="28"/>
  <c r="I125" i="28"/>
  <c r="M81" i="28"/>
  <c r="I67" i="28"/>
  <c r="M107" i="28"/>
  <c r="I105" i="28"/>
  <c r="M49" i="28"/>
  <c r="I30" i="28"/>
  <c r="M100" i="28"/>
  <c r="I98" i="28"/>
  <c r="M158" i="28"/>
  <c r="I157" i="28"/>
  <c r="E26" i="28"/>
  <c r="I23" i="28" s="1"/>
  <c r="M15" i="28"/>
  <c r="Q76" i="28"/>
  <c r="M76" i="28"/>
  <c r="I114" i="28"/>
  <c r="M90" i="28"/>
  <c r="I95" i="28"/>
  <c r="D68" i="2"/>
  <c r="D61" i="2"/>
  <c r="D75" i="52" l="1"/>
  <c r="Q2" i="51" s="1"/>
  <c r="Q3" i="55"/>
  <c r="E84" i="56"/>
  <c r="K23" i="56" s="1"/>
  <c r="D75" i="50"/>
  <c r="E73" i="50"/>
  <c r="E86" i="50"/>
  <c r="D37" i="48"/>
  <c r="D46" i="48"/>
  <c r="D38" i="48"/>
  <c r="E38" i="48" s="1"/>
  <c r="D47" i="48"/>
  <c r="E47" i="48" s="1"/>
  <c r="I10" i="28"/>
  <c r="M10" i="28" s="1"/>
  <c r="I9" i="28"/>
  <c r="I8" i="28" s="1"/>
  <c r="Q23" i="28"/>
  <c r="Q46" i="28"/>
  <c r="M46" i="28"/>
  <c r="Q95" i="28"/>
  <c r="M95" i="28"/>
  <c r="M23" i="28"/>
  <c r="M62" i="28"/>
  <c r="Q62" i="28"/>
  <c r="I70" i="28"/>
  <c r="M70" i="28" s="1"/>
  <c r="M33" i="28"/>
  <c r="I91" i="28"/>
  <c r="I56" i="28"/>
  <c r="M56" i="28" s="1"/>
  <c r="E75" i="52" l="1"/>
  <c r="I84" i="52" s="1"/>
  <c r="D84" i="52"/>
  <c r="Q3" i="51" s="1"/>
  <c r="E75" i="50"/>
  <c r="I84" i="50" s="1"/>
  <c r="Q2" i="49"/>
  <c r="D84" i="50"/>
  <c r="E37" i="48"/>
  <c r="T2" i="47"/>
  <c r="D32" i="48"/>
  <c r="D80" i="30"/>
  <c r="E80" i="30" s="1"/>
  <c r="I80" i="30" s="1"/>
  <c r="E46" i="48"/>
  <c r="D45" i="48"/>
  <c r="I11" i="28"/>
  <c r="M11" i="28" s="1"/>
  <c r="E84" i="52" l="1"/>
  <c r="K23" i="52" s="1"/>
  <c r="E84" i="50"/>
  <c r="K23" i="50" s="1"/>
  <c r="Q3" i="49"/>
  <c r="U2" i="47"/>
  <c r="E45" i="48"/>
  <c r="E32" i="48"/>
  <c r="D55" i="48"/>
  <c r="D8" i="2"/>
  <c r="H50" i="2"/>
  <c r="H57" i="2" s="1"/>
  <c r="D50" i="2"/>
  <c r="D57" i="2" s="1"/>
  <c r="H48" i="2"/>
  <c r="D48" i="2"/>
  <c r="H31" i="2"/>
  <c r="D34" i="2"/>
  <c r="H15" i="2"/>
  <c r="H68" i="2"/>
  <c r="D30" i="2"/>
  <c r="D23" i="2"/>
  <c r="D15" i="2"/>
  <c r="H8" i="2"/>
  <c r="H41" i="2" s="1"/>
  <c r="D73" i="48" l="1"/>
  <c r="D86" i="48" s="1"/>
  <c r="E55" i="48"/>
  <c r="D41" i="2"/>
  <c r="D59" i="2" s="1"/>
  <c r="H59" i="2"/>
  <c r="H61" i="2" s="1"/>
  <c r="E86" i="48" l="1"/>
  <c r="E73" i="48"/>
  <c r="D75" i="48"/>
  <c r="D65" i="30"/>
  <c r="D9" i="30"/>
  <c r="E9" i="30" s="1"/>
  <c r="D35" i="30"/>
  <c r="E35" i="30" s="1"/>
  <c r="D44" i="30"/>
  <c r="E44" i="30" s="1"/>
  <c r="D36" i="30"/>
  <c r="D12" i="30"/>
  <c r="E12" i="30" s="1"/>
  <c r="D19" i="30"/>
  <c r="E19" i="30" s="1"/>
  <c r="D58" i="30"/>
  <c r="E58" i="30" s="1"/>
  <c r="D28" i="30"/>
  <c r="E28" i="30" s="1"/>
  <c r="D18" i="30"/>
  <c r="E18" i="30" s="1"/>
  <c r="D30" i="30"/>
  <c r="E30" i="30" s="1"/>
  <c r="D38" i="30"/>
  <c r="E38" i="30" s="1"/>
  <c r="D70" i="30"/>
  <c r="E70" i="30" s="1"/>
  <c r="D47" i="30"/>
  <c r="E47" i="30" s="1"/>
  <c r="D46" i="30"/>
  <c r="D33" i="30"/>
  <c r="E33" i="30" s="1"/>
  <c r="D53" i="30"/>
  <c r="E53" i="30" s="1"/>
  <c r="D11" i="30"/>
  <c r="E11" i="30" s="1"/>
  <c r="D27" i="30"/>
  <c r="E27" i="30" s="1"/>
  <c r="D68" i="30"/>
  <c r="D31" i="30"/>
  <c r="E31" i="30" s="1"/>
  <c r="D66" i="30"/>
  <c r="D16" i="30"/>
  <c r="D20" i="30"/>
  <c r="E20" i="30" s="1"/>
  <c r="D22" i="30"/>
  <c r="E22" i="30" s="1"/>
  <c r="D67" i="30"/>
  <c r="D13" i="30"/>
  <c r="E13" i="30" s="1"/>
  <c r="D26" i="30"/>
  <c r="D37" i="30"/>
  <c r="D57" i="30"/>
  <c r="E57" i="30" s="1"/>
  <c r="D37" i="54" l="1"/>
  <c r="F37" i="54" s="1"/>
  <c r="G37" i="54" s="1"/>
  <c r="E37" i="30"/>
  <c r="D65" i="54"/>
  <c r="F65" i="54" s="1"/>
  <c r="G65" i="54" s="1"/>
  <c r="E65" i="30"/>
  <c r="D26" i="54"/>
  <c r="F26" i="54" s="1"/>
  <c r="G26" i="54" s="1"/>
  <c r="E26" i="30"/>
  <c r="E75" i="48"/>
  <c r="I84" i="48" s="1"/>
  <c r="D84" i="48"/>
  <c r="Q2" i="47"/>
  <c r="D36" i="54"/>
  <c r="F36" i="54" s="1"/>
  <c r="G36" i="54" s="1"/>
  <c r="E36" i="30"/>
  <c r="D68" i="54"/>
  <c r="F68" i="54" s="1"/>
  <c r="G68" i="54" s="1"/>
  <c r="E68" i="30"/>
  <c r="D67" i="54"/>
  <c r="F67" i="54" s="1"/>
  <c r="G67" i="54" s="1"/>
  <c r="E67" i="30"/>
  <c r="D16" i="54"/>
  <c r="F16" i="54" s="1"/>
  <c r="E16" i="30"/>
  <c r="D46" i="54"/>
  <c r="F46" i="54" s="1"/>
  <c r="G46" i="54" s="1"/>
  <c r="E46" i="30"/>
  <c r="D66" i="54"/>
  <c r="F66" i="54" s="1"/>
  <c r="G66" i="54" s="1"/>
  <c r="E66" i="30"/>
  <c r="D57" i="54"/>
  <c r="F57" i="54" s="1"/>
  <c r="G57" i="54" s="1"/>
  <c r="D12" i="54"/>
  <c r="F12" i="54" s="1"/>
  <c r="G12" i="54" s="1"/>
  <c r="D31" i="54"/>
  <c r="F31" i="54" s="1"/>
  <c r="G31" i="54" s="1"/>
  <c r="D38" i="54"/>
  <c r="F38" i="54" s="1"/>
  <c r="G38" i="54" s="1"/>
  <c r="D44" i="54"/>
  <c r="F44" i="54" s="1"/>
  <c r="G44" i="54" s="1"/>
  <c r="D70" i="54"/>
  <c r="F70" i="54" s="1"/>
  <c r="G70" i="54" s="1"/>
  <c r="D13" i="54"/>
  <c r="F13" i="54" s="1"/>
  <c r="G13" i="54" s="1"/>
  <c r="D27" i="54"/>
  <c r="F27" i="54" s="1"/>
  <c r="G27" i="54" s="1"/>
  <c r="D30" i="54"/>
  <c r="F30" i="54" s="1"/>
  <c r="G30" i="54" s="1"/>
  <c r="D80" i="54"/>
  <c r="F80" i="54" s="1"/>
  <c r="G80" i="54" s="1"/>
  <c r="D35" i="54"/>
  <c r="F35" i="54" s="1"/>
  <c r="G35" i="54" s="1"/>
  <c r="D19" i="54"/>
  <c r="F19" i="54" s="1"/>
  <c r="G19" i="54" s="1"/>
  <c r="D47" i="54"/>
  <c r="F47" i="54" s="1"/>
  <c r="G47" i="54" s="1"/>
  <c r="D18" i="54"/>
  <c r="F18" i="54" s="1"/>
  <c r="G18" i="54" s="1"/>
  <c r="D22" i="54"/>
  <c r="F22" i="54" s="1"/>
  <c r="G22" i="54" s="1"/>
  <c r="D53" i="54"/>
  <c r="F53" i="54" s="1"/>
  <c r="G53" i="54" s="1"/>
  <c r="D28" i="54"/>
  <c r="F28" i="54" s="1"/>
  <c r="G28" i="54" s="1"/>
  <c r="D9" i="54"/>
  <c r="F9" i="54" s="1"/>
  <c r="G9" i="54" s="1"/>
  <c r="D11" i="54"/>
  <c r="F11" i="54" s="1"/>
  <c r="G11" i="54" s="1"/>
  <c r="D20" i="54"/>
  <c r="F20" i="54" s="1"/>
  <c r="G20" i="54" s="1"/>
  <c r="D33" i="54"/>
  <c r="F33" i="54" s="1"/>
  <c r="G33" i="54" s="1"/>
  <c r="D58" i="54"/>
  <c r="F58" i="54" s="1"/>
  <c r="G58" i="54" s="1"/>
  <c r="D41" i="30"/>
  <c r="F43" i="54"/>
  <c r="D45" i="30"/>
  <c r="T2" i="28"/>
  <c r="W2" i="28"/>
  <c r="V2" i="28"/>
  <c r="D14" i="30"/>
  <c r="E14" i="30" s="1"/>
  <c r="D10" i="30"/>
  <c r="E10" i="30" s="1"/>
  <c r="D77" i="30"/>
  <c r="I77" i="30"/>
  <c r="I82" i="30" s="1"/>
  <c r="D29" i="30"/>
  <c r="D64" i="30"/>
  <c r="D56" i="30"/>
  <c r="S2" i="28"/>
  <c r="D34" i="30"/>
  <c r="D17" i="30"/>
  <c r="E17" i="30" s="1"/>
  <c r="F64" i="54" l="1"/>
  <c r="G64" i="54" s="1"/>
  <c r="D62" i="30"/>
  <c r="E62" i="30" s="1"/>
  <c r="E56" i="30"/>
  <c r="D32" i="30"/>
  <c r="E32" i="30" s="1"/>
  <c r="E34" i="30"/>
  <c r="D71" i="30"/>
  <c r="E71" i="30" s="1"/>
  <c r="E64" i="30"/>
  <c r="U2" i="28"/>
  <c r="E45" i="30"/>
  <c r="E84" i="48"/>
  <c r="K23" i="48" s="1"/>
  <c r="Q3" i="47"/>
  <c r="D24" i="30"/>
  <c r="E24" i="30" s="1"/>
  <c r="E29" i="30"/>
  <c r="D40" i="30"/>
  <c r="E40" i="30" s="1"/>
  <c r="E41" i="30"/>
  <c r="D82" i="30"/>
  <c r="E77" i="30"/>
  <c r="F41" i="54"/>
  <c r="G41" i="54" s="1"/>
  <c r="G43" i="54"/>
  <c r="F14" i="54"/>
  <c r="G14" i="54" s="1"/>
  <c r="G16" i="54"/>
  <c r="F29" i="54"/>
  <c r="F10" i="54"/>
  <c r="G10" i="54" s="1"/>
  <c r="F77" i="54"/>
  <c r="M80" i="54"/>
  <c r="M77" i="54" s="1"/>
  <c r="M82" i="54" s="1"/>
  <c r="F17" i="54"/>
  <c r="G17" i="54" s="1"/>
  <c r="F56" i="54"/>
  <c r="F45" i="54"/>
  <c r="G45" i="54" s="1"/>
  <c r="F34" i="54"/>
  <c r="D8" i="30"/>
  <c r="E8" i="30" s="1"/>
  <c r="F71" i="54" l="1"/>
  <c r="G71" i="54" s="1"/>
  <c r="Q4" i="28"/>
  <c r="E82" i="30"/>
  <c r="F40" i="54"/>
  <c r="G40" i="54" s="1"/>
  <c r="F82" i="54"/>
  <c r="G82" i="54" s="1"/>
  <c r="G77" i="54"/>
  <c r="F32" i="54"/>
  <c r="G32" i="54" s="1"/>
  <c r="G34" i="54"/>
  <c r="F24" i="54"/>
  <c r="G24" i="54" s="1"/>
  <c r="G29" i="54"/>
  <c r="F62" i="54"/>
  <c r="G62" i="54" s="1"/>
  <c r="G56" i="54"/>
  <c r="R2" i="28"/>
  <c r="D55" i="30"/>
  <c r="F8" i="54"/>
  <c r="D73" i="30" l="1"/>
  <c r="D86" i="30" s="1"/>
  <c r="E55" i="30"/>
  <c r="F55" i="54"/>
  <c r="G8" i="54"/>
  <c r="D75" i="30" l="1"/>
  <c r="E73" i="30"/>
  <c r="E86" i="30" s="1"/>
  <c r="F73" i="54"/>
  <c r="G55" i="54"/>
  <c r="D84" i="30" l="1"/>
  <c r="E75" i="30"/>
  <c r="I84" i="30" s="1"/>
  <c r="Q2" i="28"/>
  <c r="F75" i="54"/>
  <c r="G73" i="54"/>
  <c r="F86" i="54"/>
  <c r="G86" i="54" s="1"/>
  <c r="E84" i="30" l="1"/>
  <c r="K23" i="30" s="1"/>
  <c r="Q3" i="28"/>
  <c r="G75" i="54"/>
  <c r="M84" i="54"/>
  <c r="F84" i="54"/>
  <c r="G84" i="54" s="1"/>
</calcChain>
</file>

<file path=xl/sharedStrings.xml><?xml version="1.0" encoding="utf-8"?>
<sst xmlns="http://schemas.openxmlformats.org/spreadsheetml/2006/main" count="4502" uniqueCount="1160">
  <si>
    <t>Cet outil a pour but de vous aider à réaliser le budget prévisionnel de vos différentes actions</t>
  </si>
  <si>
    <t>Fiche action</t>
  </si>
  <si>
    <t>SOP</t>
  </si>
  <si>
    <t>Achat</t>
  </si>
  <si>
    <t>Formation</t>
  </si>
  <si>
    <t>Déplacement</t>
  </si>
  <si>
    <t>Salaires</t>
  </si>
  <si>
    <t>Comm.</t>
  </si>
  <si>
    <t>Tpt</t>
  </si>
  <si>
    <t>TOTAL Général Budget</t>
  </si>
  <si>
    <t>Déplacement - Taux de remboursement bénévole</t>
  </si>
  <si>
    <t>taux horaire net</t>
  </si>
  <si>
    <t>taux horaire brut</t>
  </si>
  <si>
    <t>40% du budget</t>
  </si>
  <si>
    <t>Déplacement - Taux de remboursement salarié</t>
  </si>
  <si>
    <t>salarié</t>
  </si>
  <si>
    <t>Les chiffres en rouge peuvent être modifiés en fonction des taux appliqués au sein de votre association</t>
  </si>
  <si>
    <t>Valorisation Bénévolat</t>
  </si>
  <si>
    <t>Prise en charge hébergement &amp; restauration par jour</t>
  </si>
  <si>
    <t>Prestataire</t>
  </si>
  <si>
    <t>frait de location d'un véhicule de transport 20m3 / jour</t>
  </si>
  <si>
    <t>Bénévole</t>
  </si>
  <si>
    <t>Charges de personnel / action</t>
  </si>
  <si>
    <t>tx horaire net</t>
  </si>
  <si>
    <t>tx horaire brut</t>
  </si>
  <si>
    <t>personnel Salarié</t>
  </si>
  <si>
    <t>salaire brut</t>
  </si>
  <si>
    <t>Charges de personnel</t>
  </si>
  <si>
    <t>Outil du Calcul du coût de l'emploi</t>
  </si>
  <si>
    <t>Nombre d'heures d'intervention :</t>
  </si>
  <si>
    <t>nbre de sem / saison</t>
  </si>
  <si>
    <t>nbre cours / sem</t>
  </si>
  <si>
    <t>salaire net</t>
  </si>
  <si>
    <t>Rémunération des personnels</t>
  </si>
  <si>
    <t>https://crdla-sport.franceolympique.com/art.php?id=34277</t>
  </si>
  <si>
    <t>face à face pédagogique</t>
  </si>
  <si>
    <t>charges sociales</t>
  </si>
  <si>
    <t>Charges sociales</t>
  </si>
  <si>
    <t>préparation</t>
  </si>
  <si>
    <t>réunion / bilan</t>
  </si>
  <si>
    <t>préparation de l'action</t>
  </si>
  <si>
    <t>déplacement (nombre de km salle de gym --&gt; lieu de l'action)</t>
  </si>
  <si>
    <t>AR</t>
  </si>
  <si>
    <t>Déplacements, missions</t>
  </si>
  <si>
    <t>total prestations</t>
  </si>
  <si>
    <t>Autres services extérieurs</t>
  </si>
  <si>
    <t>Personnel extérieur à l'association</t>
  </si>
  <si>
    <t>si inclue dans le tarif horaire, noter "0"</t>
  </si>
  <si>
    <t>personnel bénévole</t>
  </si>
  <si>
    <t>≡ salaire brut</t>
  </si>
  <si>
    <t xml:space="preserve"> Personnels bénévoles</t>
  </si>
  <si>
    <t xml:space="preserve"> Bénévolat</t>
  </si>
  <si>
    <t>déplacement (nombre de km domicile --&gt; lieu de l'action)</t>
  </si>
  <si>
    <t>FORMATION</t>
  </si>
  <si>
    <t>personnel salarié</t>
  </si>
  <si>
    <t>intitulé de la/ des formation(s) :</t>
  </si>
  <si>
    <t>écrire ici l'intitulé de la formation</t>
  </si>
  <si>
    <t>Nombre d'heures de formation</t>
  </si>
  <si>
    <t>coût pédagogique</t>
  </si>
  <si>
    <t>Frais de formation</t>
  </si>
  <si>
    <t>documentation</t>
  </si>
  <si>
    <t>Documentation technique</t>
  </si>
  <si>
    <t>frais de déplacement</t>
  </si>
  <si>
    <t>hébergement / restauration</t>
  </si>
  <si>
    <t>Prise en charge AFDAS / salariés</t>
  </si>
  <si>
    <t>Prise en charge formation</t>
  </si>
  <si>
    <t>Bénévolat</t>
  </si>
  <si>
    <t>Temps de travail / Création du Projet</t>
  </si>
  <si>
    <t>Temps / réunion Projets</t>
  </si>
  <si>
    <t>déplacement (nombre de km domicile --&gt; lieu de la réunion)</t>
  </si>
  <si>
    <t>Communication</t>
  </si>
  <si>
    <t>temps de travail sur les supports de communication</t>
  </si>
  <si>
    <t>prestataire</t>
  </si>
  <si>
    <t>Flyer</t>
  </si>
  <si>
    <t xml:space="preserve"> / 1000</t>
  </si>
  <si>
    <t>Publicité, publication</t>
  </si>
  <si>
    <t>Affiches</t>
  </si>
  <si>
    <t xml:space="preserve"> / 10</t>
  </si>
  <si>
    <t>Roll-up</t>
  </si>
  <si>
    <t>Stand promotionnel</t>
  </si>
  <si>
    <t>autre</t>
  </si>
  <si>
    <t>Transport Matériel</t>
  </si>
  <si>
    <t>Transport matériel</t>
  </si>
  <si>
    <t>Forfait location</t>
  </si>
  <si>
    <t>Locations</t>
  </si>
  <si>
    <t>Nombre de journée de location d'un 20m3</t>
  </si>
  <si>
    <t>Nombre d'heures / transport :</t>
  </si>
  <si>
    <t>temps de trajet total</t>
  </si>
  <si>
    <t>charges</t>
  </si>
  <si>
    <t>Pharmacie</t>
  </si>
  <si>
    <t xml:space="preserve">
Blessures légères : désinfection par spray, pansements assortis, pansements adhésifs à découper, compresses stériles, pansements anti-ampoules, doses de savon sans eau.
Coupures importantes : coussin hémostatique Haemoband avec gants, tampons compressifs, mèches nasales, sutures adhésives.
Maintien et fixation : bande extensible, bandes de contention, écharpe triangulaire, sparadrap avec dévidoir, filet pour maintien de compresses.
Douleur et traumatisme : cryothérapie grâce aux poches de froid Refridol, spray froid.
Projections oculaires : dosette de lavage.
Protection : couverture de survie, gants.
Instruments : ciseaux Jesco, pince à échardes.
Livret 1ers secours.</t>
  </si>
  <si>
    <t>Contenu trousse à pharmacie :</t>
  </si>
  <si>
    <t>PU TTC</t>
  </si>
  <si>
    <t>Nombre</t>
  </si>
  <si>
    <t>Achats stockés - autres approvisionnements</t>
  </si>
  <si>
    <t>https://www.securimed.fr/trousse-sport-collectif.html</t>
  </si>
  <si>
    <t>trousse de secours</t>
  </si>
  <si>
    <t>Produits pharmaceutiques et produits à usage médical</t>
  </si>
  <si>
    <t>…</t>
  </si>
  <si>
    <t>Mesures sanitaires liées à la pandémie Covid-19</t>
  </si>
  <si>
    <t>Désignation :</t>
  </si>
  <si>
    <t>consommable</t>
  </si>
  <si>
    <t>Gel hydroalcoolique</t>
  </si>
  <si>
    <t>Achats consommables / Mesures sanitaires Covid-19</t>
  </si>
  <si>
    <t xml:space="preserve"> …</t>
  </si>
  <si>
    <t>équipement</t>
  </si>
  <si>
    <t>Distributeur</t>
  </si>
  <si>
    <t>Achats équipements / Mesures sanitaires Covid-19</t>
  </si>
  <si>
    <t>Assurance</t>
  </si>
  <si>
    <t>Assurance responsabilité civile et dommage corporels</t>
  </si>
  <si>
    <t>Assurance spéciale événement</t>
  </si>
  <si>
    <t>Frais bancaire</t>
  </si>
  <si>
    <t>Frais de tenue de compte</t>
  </si>
  <si>
    <t>Frais de virement occasionnel</t>
  </si>
  <si>
    <t>Abonnement</t>
  </si>
  <si>
    <t>Frais postaux dossiers agrément et convention</t>
  </si>
  <si>
    <t>Prêt-à-Poster - Lettre Verte - 100g - Format C5 - Enveloppe en lot de 100 France</t>
  </si>
  <si>
    <t>Frais postaux et frais de télécommunications</t>
  </si>
  <si>
    <t>Prêt-à-Poster - Lettre prioritaire monde - 20g</t>
  </si>
  <si>
    <t>Frais Téléphone / SMS</t>
  </si>
  <si>
    <t>Matériel</t>
  </si>
  <si>
    <t>réf : 0270</t>
  </si>
  <si>
    <t>GRAND MODULE MOUSSE PAN COUPE - 160 x 66 x 65/24 cm</t>
  </si>
  <si>
    <t>Achats de matériels, d'équipements et de travaux</t>
  </si>
  <si>
    <t>https://www.gymnova.com/222-grand-module-mousse-pan-coupe-160-x-66-x-65-24-cm.html</t>
  </si>
  <si>
    <t>réf : 0269</t>
  </si>
  <si>
    <t>GRAND MODULE MOUSSE INCLINE - 160 x 100 x 58/4 cm</t>
  </si>
  <si>
    <t>https://www.gymnova.com/94-grand-module-mousse-incline-160-x-100-x-58-4-cm.html</t>
  </si>
  <si>
    <t>réf : 0268</t>
  </si>
  <si>
    <t>GRAND MODULE MOUSSE CYLINDRE - 100 X 69 cm</t>
  </si>
  <si>
    <t>https://www.gymnova.com/281-grand-module-mousse-cylindre-100-x-69-cm.html</t>
  </si>
  <si>
    <t>réf 0045</t>
  </si>
  <si>
    <t>BANC SUÉDOIS - 250 x 23 x 35 cm</t>
  </si>
  <si>
    <t>https://www.gymnova.com/106-banc-suedois-250-x-23-x-35-cm.html</t>
  </si>
  <si>
    <t>réf 0067</t>
  </si>
  <si>
    <t>SOCLE - 160 x 40 x 63 cm</t>
  </si>
  <si>
    <t>https://www.gymnova.com/650-socle-160-x-40-x-63-cm.html</t>
  </si>
  <si>
    <t>réf 0066</t>
  </si>
  <si>
    <t>SOCLE - 160 x 40 x 48 cm</t>
  </si>
  <si>
    <t>https://www.gymnova.com/777-socle-160-x-40-x-48-cm.html</t>
  </si>
  <si>
    <t>réf 0065</t>
  </si>
  <si>
    <t>SOCLE - 160 x 40 x 33 cm</t>
  </si>
  <si>
    <t>https://www.gymnova.com/629-socle-160-x-40-x-33-cm.html</t>
  </si>
  <si>
    <t>réf 0062</t>
  </si>
  <si>
    <t>MINI-SOCLE - 75 x 40 x 63 cm</t>
  </si>
  <si>
    <t>https://www.gymnova.com/258-mini-socle-75-x-40-x-63-cm.html</t>
  </si>
  <si>
    <t>réf 0061</t>
  </si>
  <si>
    <t>MINI-SOCLE - 75 x 40 x 48 cm</t>
  </si>
  <si>
    <t>https://www.gymnova.com/462-mini-socle-75-x-40-x-48-cm.html</t>
  </si>
  <si>
    <t>réf 0060</t>
  </si>
  <si>
    <t>MINI-SOCLE - 75 x 40 x 33 cm</t>
  </si>
  <si>
    <t>https://www.gymnova.com/452-mini-socle-75-x-40-x-33-cm.html</t>
  </si>
  <si>
    <t>réf 0041</t>
  </si>
  <si>
    <t>POUTRE PÉDAGOGIQUE MOQUETTÉE - 2,50 m</t>
  </si>
  <si>
    <t>https://www.gymnova.com/633-poutre-pedagogique-moquettee-250-m.html</t>
  </si>
  <si>
    <t>réf 0250</t>
  </si>
  <si>
    <t>ROULEAU PÉDAGOGIQUE - 70 x 30 cm (LxØ)</t>
  </si>
  <si>
    <t>https://www.gymnova.com/360-rouleau-pedagogique-70-x-30-cm-lxo.html</t>
  </si>
  <si>
    <t>réf 0025</t>
  </si>
  <si>
    <t>STABILISATEURS DE SOCLES - 80 cm</t>
  </si>
  <si>
    <t>https://www.gymnova.com/159-stabilisateurs-de-socles-80-cm.html</t>
  </si>
  <si>
    <t>réf 7078</t>
  </si>
  <si>
    <t>BLOC DE MOUSSE NU POUR BLOCS DE RÉCEPTION RÉF. 7070 ET 7075 - 200 x 100 x 50 cm</t>
  </si>
  <si>
    <t>https://www.gymnova.com/96-bloc-de-mousse-nu-pour-blocs-de-reception-ref-7070-et-7075-200-x-100-x-50-cm.html</t>
  </si>
  <si>
    <t>réf 7071</t>
  </si>
  <si>
    <t>HOUSSE PVC SEULE - POUR BLOC DE RÉCEPTION RÉF. 7070 - 200 x 100 x 50 cm</t>
  </si>
  <si>
    <t>https://www.gymnova.com/164-housse-pvc-seule-pour-bloc-de-reception-ref-7070-200-x-100-x-50-cm.html</t>
  </si>
  <si>
    <t>réf 6107</t>
  </si>
  <si>
    <t>TAPIS SCOLAIRE - HOUSSE PVC - AVEC BANDES DE LIAISON ET COINS RENFORCÉS - 200 x 100 x 5 cm</t>
  </si>
  <si>
    <t>https://www.gymnova.com/217-tapis-scolaire-housse-pvc-avec-bandes-de-liaison-et-coins-renforces-200-x-100-x-5-cm.html</t>
  </si>
  <si>
    <t>référence</t>
  </si>
  <si>
    <t>Amortissement</t>
  </si>
  <si>
    <t>Dotations aux amortissements et aux provisions</t>
  </si>
  <si>
    <t>Fournitures d'entretien et de petit équipement</t>
  </si>
  <si>
    <t>Ordinateur</t>
  </si>
  <si>
    <t>imprimante</t>
  </si>
  <si>
    <t>Papeterie : feuilles A4</t>
  </si>
  <si>
    <t>Fournitures administratives</t>
  </si>
  <si>
    <t>pochette Kraft A5</t>
  </si>
  <si>
    <t>pochette Kraft A4</t>
  </si>
  <si>
    <t>pochettes</t>
  </si>
  <si>
    <t>chemises</t>
  </si>
  <si>
    <t>Plastifieuse</t>
  </si>
  <si>
    <t>pochette à plastifier</t>
  </si>
  <si>
    <t>Logiciel bureautique traitement de texte.</t>
  </si>
  <si>
    <t>Logiciel de retouche d’image.</t>
  </si>
  <si>
    <t>Massicot.</t>
  </si>
  <si>
    <t>Cartouches encre</t>
  </si>
  <si>
    <t>Budget Prévisionnel - Année …….</t>
  </si>
  <si>
    <t>NOM DE L'ASSOCIATION :</t>
  </si>
  <si>
    <t xml:space="preserve">Fiche action : </t>
  </si>
  <si>
    <t>Exercice : du …………... au ……………….</t>
  </si>
  <si>
    <t>CHARGES</t>
  </si>
  <si>
    <t>Montants en €</t>
  </si>
  <si>
    <t>PRODUITS</t>
  </si>
  <si>
    <t>inscrire les chiffres dans les cases grisées (non verouillées)</t>
  </si>
  <si>
    <t xml:space="preserve">Charges d'exploitation </t>
  </si>
  <si>
    <t>Produits d'exploitation</t>
  </si>
  <si>
    <t>Prestations et ventes</t>
  </si>
  <si>
    <t>exemple pour un gala ou une compétition :</t>
  </si>
  <si>
    <t>Achats stockés - matières premières et fournitures</t>
  </si>
  <si>
    <t>Prestations de services</t>
  </si>
  <si>
    <t>706 = entrées</t>
  </si>
  <si>
    <t>Vente de marchandises</t>
  </si>
  <si>
    <t>707 = buvette</t>
  </si>
  <si>
    <t xml:space="preserve"> - Produits pharmaceutiques et produits à usage médical</t>
  </si>
  <si>
    <t xml:space="preserve"> - Achats consommables / Mesures sanitaires Covid-19</t>
  </si>
  <si>
    <t>Produits des activités annexes</t>
  </si>
  <si>
    <t>vente de calendrier, tee shirt, etc …</t>
  </si>
  <si>
    <t>Achats d'études et de prestations de services</t>
  </si>
  <si>
    <t xml:space="preserve"> - Achats de matériels, d'équipements et de travaux</t>
  </si>
  <si>
    <t xml:space="preserve"> - Achats équipements / Mesures sanitaires Covid-19</t>
  </si>
  <si>
    <t>Achats non stockés de matières et de fournitures</t>
  </si>
  <si>
    <t>Dotation et produit de tarification</t>
  </si>
  <si>
    <t xml:space="preserve"> - Fournitures non stockables (eau, énergie)</t>
  </si>
  <si>
    <t xml:space="preserve"> - Fournitures d'entretien et de petit équipement</t>
  </si>
  <si>
    <t xml:space="preserve"> - Fournitures administratives</t>
  </si>
  <si>
    <t>Subventions d'exploitation</t>
  </si>
  <si>
    <t>Etat (préciser le (s) ministère (s) sollicité (s) )</t>
  </si>
  <si>
    <t>Autres fournitures</t>
  </si>
  <si>
    <t xml:space="preserve"> - ANS</t>
  </si>
  <si>
    <t xml:space="preserve"> - ANS - PSF</t>
  </si>
  <si>
    <t xml:space="preserve"> &gt; correspond à 40% du montant des charges (le montant de la demande de subvention PSF ne devra donc pas dépasser cette somme)</t>
  </si>
  <si>
    <t>Services extérieurs</t>
  </si>
  <si>
    <t>Sous traitance générale</t>
  </si>
  <si>
    <t>Région  (s)</t>
  </si>
  <si>
    <t>Entretien et réparation</t>
  </si>
  <si>
    <t>Département (s)</t>
  </si>
  <si>
    <t>Divers</t>
  </si>
  <si>
    <t>Conseil Départemental</t>
  </si>
  <si>
    <t xml:space="preserve"> - Documentation générale</t>
  </si>
  <si>
    <t>FDVA</t>
  </si>
  <si>
    <t xml:space="preserve"> - Documentation technique</t>
  </si>
  <si>
    <t>Commune (s)</t>
  </si>
  <si>
    <t xml:space="preserve"> Personnel extérieur à l'association</t>
  </si>
  <si>
    <t xml:space="preserve">Municipalité de </t>
  </si>
  <si>
    <t>Rémunérations intermédiaires et honoraires</t>
  </si>
  <si>
    <t xml:space="preserve"> - Frais de formation</t>
  </si>
  <si>
    <t xml:space="preserve"> - Publicité, publication</t>
  </si>
  <si>
    <t>Organismes sociaux (à détailler)</t>
  </si>
  <si>
    <t>Frais postaux et de télécommunications</t>
  </si>
  <si>
    <t>Services bancaires, autres</t>
  </si>
  <si>
    <t>https://www.compta-facile.com/comptabilisation-frais-bancaires/#:~:text=Conclusion%20%3A%20Les%20frais%20bancaires%20soumis,%C2%AB%20Charges%20d'int%C3%A9r%C3%AAts%20%C2%BB.</t>
  </si>
  <si>
    <t>impôts et taxes</t>
  </si>
  <si>
    <t>Impôts et taxes sur rémunérations</t>
  </si>
  <si>
    <t xml:space="preserve"> - Impôts, taxes et versements assimilés sur rémunérations (administration fiscale)</t>
  </si>
  <si>
    <t>Autres recettes (à préciser)</t>
  </si>
  <si>
    <t xml:space="preserve"> - Participation des employeurs à la formation professionnelle continue</t>
  </si>
  <si>
    <t>Résultat exercice précédent</t>
  </si>
  <si>
    <t>Autres impôts et taxes</t>
  </si>
  <si>
    <t>Autres produits de gestion courante</t>
  </si>
  <si>
    <t>Autres charges de personnel</t>
  </si>
  <si>
    <t xml:space="preserve"> - Prestations directes</t>
  </si>
  <si>
    <t xml:space="preserve"> - Médecine du Travail</t>
  </si>
  <si>
    <t>Ressources liées à la générosité du public</t>
  </si>
  <si>
    <t xml:space="preserve"> -- RV Médecine du Travail</t>
  </si>
  <si>
    <t>contributions financières</t>
  </si>
  <si>
    <t xml:space="preserve"> -- Pharmacie</t>
  </si>
  <si>
    <t>cotisations</t>
  </si>
  <si>
    <t>Autres charges de gestion courante</t>
  </si>
  <si>
    <t xml:space="preserve">TOTAL I     </t>
  </si>
  <si>
    <t>Charges financières</t>
  </si>
  <si>
    <t>Produits financiers</t>
  </si>
  <si>
    <t xml:space="preserve">Intérêts et charges assimilées </t>
  </si>
  <si>
    <t xml:space="preserve">Produits de participations </t>
  </si>
  <si>
    <t>Charges nettes sur cessions de valeurs mobilières de placement</t>
  </si>
  <si>
    <t>Produits des autres immobilisations financières</t>
  </si>
  <si>
    <t>Produits nets sur cessions de valeurs mobilières de placement</t>
  </si>
  <si>
    <t xml:space="preserve">TOTAL II    </t>
  </si>
  <si>
    <t>TOTAL II</t>
  </si>
  <si>
    <t>Charges exceptionnelles</t>
  </si>
  <si>
    <t>Produits exceptionnels</t>
  </si>
  <si>
    <t>Sur opérations de gestion</t>
  </si>
  <si>
    <t>Charges exceptionnelles sur exercie antérieures</t>
  </si>
  <si>
    <t>Produits sur exercices antérieurs</t>
  </si>
  <si>
    <t>Sur opérations en capital</t>
  </si>
  <si>
    <t xml:space="preserve"> Reprises sur amortissements et provisions </t>
  </si>
  <si>
    <t>Transferts de charges</t>
  </si>
  <si>
    <t>Impôts sur les sociétés</t>
  </si>
  <si>
    <t>Fonction du montant de prise en charge AFDAS (Dossier à réalsier !)</t>
  </si>
  <si>
    <t xml:space="preserve">TOTAL III   </t>
  </si>
  <si>
    <t xml:space="preserve">TOTAL DES CHARGES ( I + II + III)      </t>
  </si>
  <si>
    <t xml:space="preserve">TOTAL DES PRODUITS ( I + II + III )     </t>
  </si>
  <si>
    <t xml:space="preserve">TOTAL GENERAL     </t>
  </si>
  <si>
    <t>Emplois contribut° volontaires en nature (Charges)</t>
  </si>
  <si>
    <t>Contributions volontaires en nature (Produits)</t>
  </si>
  <si>
    <t xml:space="preserve"> Secours en nature</t>
  </si>
  <si>
    <t xml:space="preserve"> Dons en nature</t>
  </si>
  <si>
    <t xml:space="preserve"> Mise à disposition gratuite de biens et prestations</t>
  </si>
  <si>
    <t xml:space="preserve"> Prestations en nature</t>
  </si>
  <si>
    <t>le montant calculé en 864 se reporte automatiquement en 875 pour équilibrer le budget.</t>
  </si>
  <si>
    <t xml:space="preserve">TOTAL    </t>
  </si>
  <si>
    <t xml:space="preserve">TOTAL </t>
  </si>
  <si>
    <t>JOP</t>
  </si>
  <si>
    <t>https://www.casalsport.com/fr/cas/jalon-en-bois</t>
  </si>
  <si>
    <t>https://www.casalsport.com/fr/cas/balle-paille-casal-sport</t>
  </si>
  <si>
    <t>https://www.casalsport.com/fr/cas/base-a-picots</t>
  </si>
  <si>
    <t>https://www.decathlon.fr/p/sangle-etirement-fitness-sangle-etirement-noir/_/R-p-164031?mc=8373852&amp;gclid=Cj0KCQjw1a6EBhC0ARIsAOiTkrF9ZIEj3_9Qicpy-8fwDmvERMNAq3spSezjLHdwz4Ey3UMvQ949NvAaAienEALw_wcB</t>
  </si>
  <si>
    <t>https://www.casalsport.com/fr/cas/balle-physio-roll-sc58?gclid=Cj0KCQjw1a6EBhC0ARIsAOiTkrGPM-RPKD6g0oR_kkbwT7R2N8QVGkWYra3506J3-TmDWt6IklQDc9oaAhzsEALw_wcB</t>
  </si>
  <si>
    <t>https://www.casalsport.com/fr/cas/bande-elastique-grand-format-maxi-elastiband</t>
  </si>
  <si>
    <t>https://www.casalsport.com/fr/cas/lot-3-mini-bandes-de-musculation</t>
  </si>
  <si>
    <t>https://www.decathlon.fr/p/tapis-yoga-doux-confort-8-mm/_/R-p-15191?mc=8640175</t>
  </si>
  <si>
    <t xml:space="preserve">https://www.decathlon.fr/p/elastiband-gym-stretching-medium/_/R-p-171139?mc=8602876&amp;c=VIOLET </t>
  </si>
  <si>
    <t>https://www.decathlon.fr/p/pad-support-de-yoga-pour-genoux-et-poignets/_/R-p-183151?mc=8554941</t>
  </si>
  <si>
    <t>https://www.decathlon.fr/p/brique-yoga-mousse/_/R-p-14222?mc=8525505&amp;c=BORDEAUX</t>
  </si>
  <si>
    <t>https://www.decathlon.fr/p/ballon-de-gym-resistant-taille-1-55-cm-fitness/_/R-p-328533?mc=8603633</t>
  </si>
  <si>
    <t>https://www.decathlon.fr/p/ballon-de-gym-resistant-taille-2-65-cm-fitness/_/R-p-328543?mc=8603634&amp;c=BLEU_TURQUOISE</t>
  </si>
  <si>
    <t>https://www.decathlon.fr/p/paire-d-halteres-fitness-0-5-kg-turquoise/_/R-p-130385?mc=8336570</t>
  </si>
  <si>
    <t>https://www.decathlon.fr/p/halteres-tonedumbell-2-1-kg-vert/_/R-p-130386?mc=8336571</t>
  </si>
  <si>
    <t xml:space="preserve">https://www.decathlon.fr/p/mp/fitfiu-fitness/plateforme-de-step-ps-150/_/R-p-723ced21-f893-428c-b87f-e9fbc55d771e?mc=723ced21-f893-428c-b87f-e9fbc55d771e_c14&amp;c=ROUGE </t>
  </si>
  <si>
    <t>https://www.decathlon.fr/p/poignees-pour-pompe-push-up-bars/_/R-p-311441?mc=8556754&amp;gclid=CjwKCAiAwKyNBhBfEiwA_mrUMtoVqmh4X9KLLLHwfRUbj9NfgVlP9wmTmm7KvUPP6Fkfnz1oGzVIMhoCk5IQAvD_BwE</t>
  </si>
  <si>
    <t>https://www.decathlon.fr/p/ceinture-cardiofrequencemetre-course-a-pied-dual-ant-bluetooth-smart/_/R-p-128085?mc=8334795&amp;gclid=Cj0KCQjwl7qSBhD-ARIsACvV1X0L-BFUrZ_VrghMljfzjy2vFA-Qu_ISI0jMIT-ukI6lj5OrQfjuvv0aAiafEALw_wcB</t>
  </si>
  <si>
    <t>https://www.quirumed.com/fr/coussin-demi-cylindre-dimensions-30-x-18-cm.html?uid=11813&amp;sku=579-c8-na&amp;gclid=Cj0KCQjwl7qSBhD-ARIsACvV1X0vfCwZeyOev2tqICUaH7s8t5SVxPbH69z8sJSzLIjjQN2jjm6fm-MaAqdYEALw_wcB</t>
  </si>
  <si>
    <t>https://www.casalsport.com/fr/cas/barre-de-remise-en-forme-lestee</t>
  </si>
  <si>
    <t xml:space="preserve"> - …</t>
  </si>
  <si>
    <t xml:space="preserve">Fonds asssociatifs propres </t>
  </si>
  <si>
    <t>Budget Prévisionnel</t>
  </si>
  <si>
    <t>saison 2022/2023</t>
  </si>
  <si>
    <t>Exercice :</t>
  </si>
  <si>
    <t>masquer les colonnes D et F avant impression</t>
  </si>
  <si>
    <t>masquer les colonnes J et K avant impression</t>
  </si>
  <si>
    <t>Chiffres des actions 1, 2, 3, 4, 5 et 6</t>
  </si>
  <si>
    <t>Chiffres extérieurs aux actions</t>
  </si>
  <si>
    <t>Budget global du projet ou de l'action</t>
  </si>
  <si>
    <t>Budget Pluriannuel</t>
  </si>
  <si>
    <t>saison 2021/2024</t>
  </si>
  <si>
    <t xml:space="preserve"> - Réception / AG / cadeaux</t>
  </si>
  <si>
    <t xml:space="preserve"> - Fournitures de bureau</t>
  </si>
  <si>
    <t xml:space="preserve"> - Imprimante et cartouche</t>
  </si>
  <si>
    <t xml:space="preserve"> - Petit matériel d'équipement (&lt;500€ unit)</t>
  </si>
  <si>
    <t xml:space="preserve"> - Matériel (&gt;500€ unit)</t>
  </si>
  <si>
    <t xml:space="preserve"> - Textile : Polos / Survêtements / tenues compétitions …</t>
  </si>
  <si>
    <t>Fumay</t>
  </si>
  <si>
    <t>Fépin</t>
  </si>
  <si>
    <t xml:space="preserve"> - Frais de formation prestataires</t>
  </si>
  <si>
    <t xml:space="preserve"> - frais de déplacement bénévoles</t>
  </si>
  <si>
    <t xml:space="preserve"> - frais de déplacement salariés</t>
  </si>
  <si>
    <t xml:space="preserve"> - Missions compétitions : Hébergement / Restauration</t>
  </si>
  <si>
    <t xml:space="preserve"> - Frais de juge</t>
  </si>
  <si>
    <t>Charges Fédérales</t>
  </si>
  <si>
    <t xml:space="preserve"> - Affiliation FFGym</t>
  </si>
  <si>
    <t xml:space="preserve"> - Licences FFGym</t>
  </si>
  <si>
    <t xml:space="preserve"> - Engagement Compétitions FFGym</t>
  </si>
  <si>
    <t>Organisation Centenaire</t>
  </si>
  <si>
    <t>Fournitures non stockables (eau, énergie)</t>
  </si>
  <si>
    <t>Documentation</t>
  </si>
  <si>
    <t xml:space="preserve">Autres  </t>
  </si>
  <si>
    <t xml:space="preserve">   dont cotisations</t>
  </si>
  <si>
    <t>Emplois des contributions volontaires en nature (Charges)</t>
  </si>
  <si>
    <t>COMPTES DE CAPITAUX</t>
  </si>
  <si>
    <t xml:space="preserve">Provisions réglementées </t>
  </si>
  <si>
    <t>COMPTES D'IMMOBILISATIONS</t>
  </si>
  <si>
    <t>Participations et créances rattachées à des</t>
  </si>
  <si>
    <t>Terrains</t>
  </si>
  <si>
    <t>Dépréciation des en-cours de production de biens</t>
  </si>
  <si>
    <t>Personnel - autres charges à payer</t>
  </si>
  <si>
    <t>Dettes sur acquisitions de valeurs mobilières de</t>
  </si>
  <si>
    <t>Chèques postaux</t>
  </si>
  <si>
    <t>Charges de Sécurité Sociale et de prévoyance</t>
  </si>
  <si>
    <t>Charges sur exercices antérieurs</t>
  </si>
  <si>
    <t>Revenus des autres créances</t>
  </si>
  <si>
    <t>Utilisations de fonds reportés et de fonds dédiés</t>
  </si>
  <si>
    <t>Fonds propres et réserves</t>
  </si>
  <si>
    <t>Provisions réglementées relatives aux immobilisations</t>
  </si>
  <si>
    <t>Immobilisations incorporelles</t>
  </si>
  <si>
    <t>participations</t>
  </si>
  <si>
    <t>Provisions pour dépréciation des immobilisations en cours</t>
  </si>
  <si>
    <t>Produits en cours</t>
  </si>
  <si>
    <t>Personnel - produits à recevoir</t>
  </si>
  <si>
    <t>placement</t>
  </si>
  <si>
    <t>"Caisse" du Trésor et des établissements publics</t>
  </si>
  <si>
    <t>Sous-traitance générale</t>
  </si>
  <si>
    <t>Liaisons informatiques et spécialisées</t>
  </si>
  <si>
    <t>Cotisations à l'URSSAF</t>
  </si>
  <si>
    <t>Apports ou affectations en numéraire</t>
  </si>
  <si>
    <t>Produits des services exploités dans l'intérêt du</t>
  </si>
  <si>
    <t>Revenus des valeurs mobilières de placement</t>
  </si>
  <si>
    <t>Utilisation de fonds reportés</t>
  </si>
  <si>
    <t>Fonds propres sans droit de reprise</t>
  </si>
  <si>
    <t>Provisions pour investissement (participation des</t>
  </si>
  <si>
    <t>Frais d'établissement</t>
  </si>
  <si>
    <t>Titres de participation</t>
  </si>
  <si>
    <t>Dépréciations des biens reçus par legs ou donations</t>
  </si>
  <si>
    <t>Travaux en cours</t>
  </si>
  <si>
    <t>Créances sur acquisitions de valeurs mobilières de</t>
  </si>
  <si>
    <t>Sociétés de bourse</t>
  </si>
  <si>
    <t>Redevances de crédit bail</t>
  </si>
  <si>
    <t>Affranchissements</t>
  </si>
  <si>
    <t>Cotisations aux mutuelles</t>
  </si>
  <si>
    <t>Valeurs comptables des éléments d'actif cédés</t>
  </si>
  <si>
    <t>personnel</t>
  </si>
  <si>
    <t>Escomptes de règlement obtenus</t>
  </si>
  <si>
    <t>Utilisation de fonds dédiés des fondations abritées</t>
  </si>
  <si>
    <t>Première situation nette établie</t>
  </si>
  <si>
    <t>salariés)</t>
  </si>
  <si>
    <t>Frais de constitution</t>
  </si>
  <si>
    <t>Actions</t>
  </si>
  <si>
    <t>destinés à être cédés</t>
  </si>
  <si>
    <t>Dépréciation des en-cours de production de services</t>
  </si>
  <si>
    <t>Sécurité Sociale et autres organismes sociaux</t>
  </si>
  <si>
    <t>Autres organismes financiers</t>
  </si>
  <si>
    <t>Crédit bail mobilier</t>
  </si>
  <si>
    <t>Téléphone</t>
  </si>
  <si>
    <t>Cotisations aux caisses de retraite</t>
  </si>
  <si>
    <t>Commissions et courtages</t>
  </si>
  <si>
    <t>Gains de change</t>
  </si>
  <si>
    <t>Utilisation des fonds dédiés sur subventions d'exploitation</t>
  </si>
  <si>
    <t>Fonds statutaires (à subdiviser en fonction des statuts)</t>
  </si>
  <si>
    <t>Provisions réglementées relatives aux stocks</t>
  </si>
  <si>
    <t>Frais de premier établissement</t>
  </si>
  <si>
    <t>Autres titres</t>
  </si>
  <si>
    <t xml:space="preserve">Provisions pour dépréciation des participations et </t>
  </si>
  <si>
    <t>Etudes en cours</t>
  </si>
  <si>
    <t xml:space="preserve">Sécurité Sociale </t>
  </si>
  <si>
    <t>Dettes des legs ou donations</t>
  </si>
  <si>
    <t>Intérêts courus</t>
  </si>
  <si>
    <t>Crédit bail immobilier</t>
  </si>
  <si>
    <t>Autres frais postaux et de télécommunications</t>
  </si>
  <si>
    <t>Cotisations aux caisses d'allocations de chômage</t>
  </si>
  <si>
    <t>Immobilisations corporelles</t>
  </si>
  <si>
    <t>Locations diverses</t>
  </si>
  <si>
    <t>Produits nets sur cessions de valeurs mobilières de</t>
  </si>
  <si>
    <t>Utilisation des fonds dédiés sur contributions financières</t>
  </si>
  <si>
    <t>Dotations non consomptibles</t>
  </si>
  <si>
    <t>Provisions réglementées relatives aux éléments d'actif</t>
  </si>
  <si>
    <t>Frais de recherche et développement</t>
  </si>
  <si>
    <t>Autres formes de participation</t>
  </si>
  <si>
    <t xml:space="preserve">Créances rattachées </t>
  </si>
  <si>
    <t>Prestations de services en cours</t>
  </si>
  <si>
    <t>Autres organismes sociaux</t>
  </si>
  <si>
    <t>Autres comptes débiteurs ou créditeurs</t>
  </si>
  <si>
    <t>Intérêts courus à payer</t>
  </si>
  <si>
    <t>Services bancaires et assimilés</t>
  </si>
  <si>
    <t>Cotisations aux autres organismes sociaux</t>
  </si>
  <si>
    <t>Immobilisations reçues en legs ou donations</t>
  </si>
  <si>
    <t>Mise à disposition de personnel facturée</t>
  </si>
  <si>
    <t>d'autres organismes</t>
  </si>
  <si>
    <t>Dotations non consomptibles initiales</t>
  </si>
  <si>
    <t>Amortissements dérogatoires</t>
  </si>
  <si>
    <t>Donations temporaires d'usufruit</t>
  </si>
  <si>
    <t>Créances rattachées à des participations</t>
  </si>
  <si>
    <t>Dépréciation des stocks de produits</t>
  </si>
  <si>
    <t>Mutuelles</t>
  </si>
  <si>
    <t>Créditeurs divers</t>
  </si>
  <si>
    <t>Intérêts courus à recevoir</t>
  </si>
  <si>
    <t xml:space="preserve">Locations immobilières </t>
  </si>
  <si>
    <t>Frais sur titres</t>
  </si>
  <si>
    <t>Autres charges sociales</t>
  </si>
  <si>
    <t>Immobilisations financières</t>
  </si>
  <si>
    <t>Ports et frais accessoires facturés</t>
  </si>
  <si>
    <t>Autres produits financiers</t>
  </si>
  <si>
    <t>Utilisation des fonds dédiés sur ressources liées à la</t>
  </si>
  <si>
    <t>Dotations non consomptibles complémentaires</t>
  </si>
  <si>
    <t>Autres provisions réglementées</t>
  </si>
  <si>
    <t xml:space="preserve">Concessions et droits similaires, brevets, licences, </t>
  </si>
  <si>
    <t>Principal</t>
  </si>
  <si>
    <t>Produits intermédiaires</t>
  </si>
  <si>
    <t>Caisses de retraite et de prévoyance</t>
  </si>
  <si>
    <t>Débiteurs divers</t>
  </si>
  <si>
    <t>Concours bancaires courants (même ventilation que les 51)</t>
  </si>
  <si>
    <t>Locations mobilières</t>
  </si>
  <si>
    <t>Commissions sur emprunts</t>
  </si>
  <si>
    <t>Prestations directes</t>
  </si>
  <si>
    <t>Autres éléments d'actif</t>
  </si>
  <si>
    <t>Autres produits d'activités annexes</t>
  </si>
  <si>
    <t>générosité du public</t>
  </si>
  <si>
    <t>Autres fonds propres sans droit de reprise</t>
  </si>
  <si>
    <t>marques et procédés, droits et valeurs similaires</t>
  </si>
  <si>
    <t>Produits finis</t>
  </si>
  <si>
    <t>Caisses d'allocations de chômage</t>
  </si>
  <si>
    <t>Divers, charges à payer - produits à recevoir</t>
  </si>
  <si>
    <t>Charges locatives et de copropriété</t>
  </si>
  <si>
    <t>Frais sur effets</t>
  </si>
  <si>
    <t>Versements aux comités d'entreprise et d'établissement</t>
  </si>
  <si>
    <t>Autres charges exceptionnelles</t>
  </si>
  <si>
    <t>Rabais, remises et ristournes accordés par l'association</t>
  </si>
  <si>
    <t>Legs et donations avec contrepartie d'actifs immobilisés</t>
  </si>
  <si>
    <t>Provisions pour risques et charges</t>
  </si>
  <si>
    <t>Droit au bail</t>
  </si>
  <si>
    <t>Versements restant à effectuer sur titres de</t>
  </si>
  <si>
    <t>Provisions pour dépréciation des autres immobilisations</t>
  </si>
  <si>
    <t>Dépréciation des marchandises</t>
  </si>
  <si>
    <t>Autres organismes sociaux divers</t>
  </si>
  <si>
    <t>Frais des bénévoles</t>
  </si>
  <si>
    <t>Instruments de trésorerie</t>
  </si>
  <si>
    <t>Entretien et réparations</t>
  </si>
  <si>
    <t>Location de coffre</t>
  </si>
  <si>
    <t>Dotations aux comités d'hygiène et de sécurité</t>
  </si>
  <si>
    <t>Produits exceptionnels sur opérations de gestion</t>
  </si>
  <si>
    <t>Fonds propres avec droit de reprise</t>
  </si>
  <si>
    <t>Provisions pour risques</t>
  </si>
  <si>
    <t>Autres immobilisations incorporelles</t>
  </si>
  <si>
    <t>participation non libérés</t>
  </si>
  <si>
    <t>financières</t>
  </si>
  <si>
    <t>Organismes sociaux - charges à payer et produits à</t>
  </si>
  <si>
    <t>Autres charges à payer</t>
  </si>
  <si>
    <t>Entretien et réparations sur biens immobiliers</t>
  </si>
  <si>
    <t>Autres frais et commissions sur prestations de services</t>
  </si>
  <si>
    <t>Dotations aux autres œuvres sociales</t>
  </si>
  <si>
    <t xml:space="preserve">Dotations aux amortissements, provisions et </t>
  </si>
  <si>
    <t>Production stockée</t>
  </si>
  <si>
    <t>Libéralités reçues</t>
  </si>
  <si>
    <t>Transfert de charges d'exploitation</t>
  </si>
  <si>
    <t>Provisions pour litiges</t>
  </si>
  <si>
    <t>Titres immobilisés (droit de propriété)</t>
  </si>
  <si>
    <t>recevoir</t>
  </si>
  <si>
    <t>Autres produits à recevoir</t>
  </si>
  <si>
    <t xml:space="preserve">Caisse </t>
  </si>
  <si>
    <t>Entretien et réparations sur biens mobiliers</t>
  </si>
  <si>
    <t>Autres prestations de services</t>
  </si>
  <si>
    <t>Médecine du travail</t>
  </si>
  <si>
    <t>engagements</t>
  </si>
  <si>
    <t>Variation des stocks</t>
  </si>
  <si>
    <t>Rentrées sur créances amorties</t>
  </si>
  <si>
    <t>Transfert de charges financières</t>
  </si>
  <si>
    <t>Autres fonds propres avec droit de reprise</t>
  </si>
  <si>
    <t>Provisions pour amendes et pénalités</t>
  </si>
  <si>
    <t>Autres immobilisations financières</t>
  </si>
  <si>
    <t>Titres immobilisés (droit de créance)</t>
  </si>
  <si>
    <t>COMPTES DE TIERS</t>
  </si>
  <si>
    <t>Charges sociales sur congés à payer</t>
  </si>
  <si>
    <t>Caisses du siège</t>
  </si>
  <si>
    <t>Maintenance</t>
  </si>
  <si>
    <t>Concours divers</t>
  </si>
  <si>
    <t xml:space="preserve">Dotations aux amortissements et aux provisions - </t>
  </si>
  <si>
    <t>Variation des en-cours de production de biens</t>
  </si>
  <si>
    <t>Subventions d'équilibre</t>
  </si>
  <si>
    <t>Transfert de charges exceptionnelles</t>
  </si>
  <si>
    <t>Provisions pour pertes de change</t>
  </si>
  <si>
    <t>Prêts</t>
  </si>
  <si>
    <t>Fournisseurs et comptes rattachés</t>
  </si>
  <si>
    <t xml:space="preserve">Organismes sociaux - charges à payer </t>
  </si>
  <si>
    <t>Comptes transitoires ou d'attente</t>
  </si>
  <si>
    <r>
      <t xml:space="preserve">Caisses des établissements </t>
    </r>
    <r>
      <rPr>
        <i/>
        <sz val="8"/>
        <rFont val="Arial"/>
        <family val="2"/>
      </rPr>
      <t>(jusqu'à 537)</t>
    </r>
  </si>
  <si>
    <t>Primes d'assurances</t>
  </si>
  <si>
    <t>Frais de recrutement  du personnel</t>
  </si>
  <si>
    <t>charges d'exploitation</t>
  </si>
  <si>
    <t>Variation des en-cours de production de services</t>
  </si>
  <si>
    <t>Dégrèvements d'impôts</t>
  </si>
  <si>
    <t>assortis d'une obligation ou d'une condition</t>
  </si>
  <si>
    <t>Provisions pour risque d'emploi</t>
  </si>
  <si>
    <t>Terrains nus</t>
  </si>
  <si>
    <t>Dépôts et cautionnements versés</t>
  </si>
  <si>
    <t>Fournisseurs</t>
  </si>
  <si>
    <t>Organismes sociaux - produits à recevoir</t>
  </si>
  <si>
    <r>
      <t xml:space="preserve">Comptes d'attente </t>
    </r>
    <r>
      <rPr>
        <i/>
        <sz val="8"/>
        <rFont val="Arial"/>
        <family val="2"/>
      </rPr>
      <t>(jusqu'à 474)</t>
    </r>
  </si>
  <si>
    <t>Multirisques</t>
  </si>
  <si>
    <t>Autres prestations diverses</t>
  </si>
  <si>
    <t>Dotations aux amortissements sur immobilisations</t>
  </si>
  <si>
    <t>Variation des stocks de produits</t>
  </si>
  <si>
    <t>Autres produits exceptionnels sur opérations de gestion</t>
  </si>
  <si>
    <t>Ecarts de réévaluation</t>
  </si>
  <si>
    <t>Autres provisions pour risques</t>
  </si>
  <si>
    <t>Terrains aménagés</t>
  </si>
  <si>
    <t>Autres titres immobilisés</t>
  </si>
  <si>
    <t>Autres créances immobilisées</t>
  </si>
  <si>
    <t>Fournisseurs - achats de biens ou de prestations de</t>
  </si>
  <si>
    <t>Différences de conversion - actif</t>
  </si>
  <si>
    <t>Régies d'avance et accréditifs</t>
  </si>
  <si>
    <t>Assurance obligatoire dommage construction</t>
  </si>
  <si>
    <t xml:space="preserve">Rabais, remises et ristournes obtenus sur autres </t>
  </si>
  <si>
    <t>incorporelles et corporelles</t>
  </si>
  <si>
    <t>Variation des stocks de produits finis</t>
  </si>
  <si>
    <t>COMPTES DE CONTRIBUTIONS</t>
  </si>
  <si>
    <t>Ecarts de réévaluation sur des biens sans droit de reprise</t>
  </si>
  <si>
    <t>Provisions pour charges sur legs ou donations</t>
  </si>
  <si>
    <t>Terrains bâtis</t>
  </si>
  <si>
    <t>services</t>
  </si>
  <si>
    <t>Etat et autres collectivités publiques</t>
  </si>
  <si>
    <t>Différences de conversion - passif</t>
  </si>
  <si>
    <t>Régie d'avance</t>
  </si>
  <si>
    <t>Assurance transport</t>
  </si>
  <si>
    <t>services extérieurs</t>
  </si>
  <si>
    <t xml:space="preserve">Redevances pour concessions, brevets, licences, </t>
  </si>
  <si>
    <t>Dotation aux amortissements des charges d'exploitation</t>
  </si>
  <si>
    <t>Produits des cessions d'éléments d'actif</t>
  </si>
  <si>
    <t>VOLONTAIRES EN NATURE</t>
  </si>
  <si>
    <t>Ecarts de réévaluation sur des biens avec droit de reprise</t>
  </si>
  <si>
    <t>Provisions pour pensions et obligations similaires</t>
  </si>
  <si>
    <t>Agencements et aménagements de terrains sur sol</t>
  </si>
  <si>
    <t>Obligations</t>
  </si>
  <si>
    <t>Fournisseurs - retenues de garanties et oppositions</t>
  </si>
  <si>
    <t>Etat, établissements publics et collectivités publiques -</t>
  </si>
  <si>
    <t>Autres comptes transitoires</t>
  </si>
  <si>
    <t>Accréditifs</t>
  </si>
  <si>
    <t>Risques d'exploitation</t>
  </si>
  <si>
    <t>procédés, droits et valeurs similaires</t>
  </si>
  <si>
    <t>à répartir</t>
  </si>
  <si>
    <t>Production immobilisée</t>
  </si>
  <si>
    <t>Emploi des contributions volontaires en nature</t>
  </si>
  <si>
    <t>Réserves</t>
  </si>
  <si>
    <t xml:space="preserve">Provisions pour impôts </t>
  </si>
  <si>
    <t>propre</t>
  </si>
  <si>
    <t>Bons</t>
  </si>
  <si>
    <t>COMPTES DE STOCKS ET EN-COURS</t>
  </si>
  <si>
    <t>Fournisseurs - effets à payer</t>
  </si>
  <si>
    <t>Subventions à recevoir</t>
  </si>
  <si>
    <t>Insolvabilité clients</t>
  </si>
  <si>
    <t>Impôts, taxes et versements assimilés</t>
  </si>
  <si>
    <t>Dotations aux provisions d'exploitation</t>
  </si>
  <si>
    <t>Secours en nature</t>
  </si>
  <si>
    <t>Réserves indisponibles</t>
  </si>
  <si>
    <t>Provisions pour charges à répartir sur plusieurs</t>
  </si>
  <si>
    <t>Constructions sur sol propre</t>
  </si>
  <si>
    <t>Matières premières et fournitures</t>
  </si>
  <si>
    <t>Fournisseurs d'immobilisations</t>
  </si>
  <si>
    <t>Subventions d'investissement à recevoir</t>
  </si>
  <si>
    <t>Comptes de régularisation</t>
  </si>
  <si>
    <t>Virements internes</t>
  </si>
  <si>
    <t>Etudes et recherches</t>
  </si>
  <si>
    <t xml:space="preserve">Impôts, taxes et versements assimilés sur rémunérations </t>
  </si>
  <si>
    <t>marques et procédés</t>
  </si>
  <si>
    <t>Dotations pour dépréciations d'immobilisations</t>
  </si>
  <si>
    <t>Immobilisations reçues en legs ou donations destinées à</t>
  </si>
  <si>
    <t>Mise à disposition gratuite de biens</t>
  </si>
  <si>
    <t>Réserves statutaires et contractuelles</t>
  </si>
  <si>
    <t>exercices</t>
  </si>
  <si>
    <t>Bâtiments</t>
  </si>
  <si>
    <t>Matières premières</t>
  </si>
  <si>
    <t>Fournisseurs - achats d'immobilisations</t>
  </si>
  <si>
    <t>Subventions d'exploitation à recevoir</t>
  </si>
  <si>
    <t>Charges à répartir sur plusieurs exercices</t>
  </si>
  <si>
    <t>Virements de fonds</t>
  </si>
  <si>
    <t>(administration des impôts)</t>
  </si>
  <si>
    <t>Droits d'auteurs et de reproduction</t>
  </si>
  <si>
    <t>être cédées</t>
  </si>
  <si>
    <t>Prestations</t>
  </si>
  <si>
    <t>Réserves réglementées</t>
  </si>
  <si>
    <t>Provisions pour gros entretiens ou grandes révisions</t>
  </si>
  <si>
    <t>Installations générales - agencements, aménagements</t>
  </si>
  <si>
    <t>Prêts aux partenaires</t>
  </si>
  <si>
    <t>Fournitures</t>
  </si>
  <si>
    <t>Fournisseurs d'immobilisations - retenues de garantie et</t>
  </si>
  <si>
    <t>Subventions d'équilibre à recevoir</t>
  </si>
  <si>
    <t>Frais d'émission d'emprunts</t>
  </si>
  <si>
    <t>Documentation générale</t>
  </si>
  <si>
    <t>Taxes sur les salaires</t>
  </si>
  <si>
    <t>Autres droits et valeurs similaires</t>
  </si>
  <si>
    <t xml:space="preserve">Dotations pour dépréciation d'actifs reçus par legs ou </t>
  </si>
  <si>
    <t>Concours publics</t>
  </si>
  <si>
    <t>Personnel bénévole</t>
  </si>
  <si>
    <t>Autres réserves</t>
  </si>
  <si>
    <t>Autres provisions pour charges</t>
  </si>
  <si>
    <t>des constructions</t>
  </si>
  <si>
    <t>Prêts au personnel</t>
  </si>
  <si>
    <t>oppositions</t>
  </si>
  <si>
    <t>Avances sur subventions</t>
  </si>
  <si>
    <t>Charges constatées d'avance</t>
  </si>
  <si>
    <t>Provisions pour dépréciation des comptes</t>
  </si>
  <si>
    <t>Taxe d'apprentissage</t>
  </si>
  <si>
    <t>Charges de la générosité du public</t>
  </si>
  <si>
    <t>donations destinés à être cédés</t>
  </si>
  <si>
    <t>Réserves pour projet de l'entité</t>
  </si>
  <si>
    <t>Constructions sur sol d'autrui (même ventilation que le 213)</t>
  </si>
  <si>
    <t>Autres prêts</t>
  </si>
  <si>
    <t>Autres approvisionnements</t>
  </si>
  <si>
    <t>Fournisseurs d'immobilisations - effets à payer</t>
  </si>
  <si>
    <t>Contributions, impôts et taxes recouvrés pour le compte</t>
  </si>
  <si>
    <t>Produits constatés d'avance</t>
  </si>
  <si>
    <t>financiers</t>
  </si>
  <si>
    <t>Frais de colloques, séminaires, conférences</t>
  </si>
  <si>
    <t>Participation des employeurs à la formation professionnelle continue</t>
  </si>
  <si>
    <t>Autres charges sur legs ou donations</t>
  </si>
  <si>
    <t>Dotations pour dépréciations des actifs circulant</t>
  </si>
  <si>
    <t>Subventions de fonctionnement</t>
  </si>
  <si>
    <t>Quote-part des subventions d'investissement virée au</t>
  </si>
  <si>
    <t>Contributions volontaires en nature</t>
  </si>
  <si>
    <t>Réserves diverses</t>
  </si>
  <si>
    <t>Emprunts et dettes assimilées</t>
  </si>
  <si>
    <t>Installations techniques - matériel et outillage industriel</t>
  </si>
  <si>
    <t>Matières consommables</t>
  </si>
  <si>
    <t>Fournisseurs - factures non parvenues</t>
  </si>
  <si>
    <t>de l'Etat</t>
  </si>
  <si>
    <t>Provisions pour dépréciation des valeurs mobilières de</t>
  </si>
  <si>
    <t>Rabais, remises et ristournes obtenus sur services</t>
  </si>
  <si>
    <t>professionnelle continue</t>
  </si>
  <si>
    <t>Pertes sur créances irrécouvrables</t>
  </si>
  <si>
    <t>(à subdiviser par activité et/ou organisme financeur)</t>
  </si>
  <si>
    <t>résultat de l'exercice</t>
  </si>
  <si>
    <t>Dons en nature</t>
  </si>
  <si>
    <t>Dotations consomptibles</t>
  </si>
  <si>
    <t>Emprunts obligataires</t>
  </si>
  <si>
    <t>Installations complexes spécialisées</t>
  </si>
  <si>
    <t>Dépôts</t>
  </si>
  <si>
    <t>Fournitures consommables</t>
  </si>
  <si>
    <t>Fournisseurs d'autres biens et services - factures non</t>
  </si>
  <si>
    <t>Prélèvements à la source (Impôt sur le revenu)</t>
  </si>
  <si>
    <t>Provisions pour dépréciation des comptes de</t>
  </si>
  <si>
    <t>extérieurs</t>
  </si>
  <si>
    <t>Cotisation pour défaut d'investissement obligatoire dans la</t>
  </si>
  <si>
    <t xml:space="preserve">Créances de l'exercice </t>
  </si>
  <si>
    <t>charges financières</t>
  </si>
  <si>
    <t>Autres produits exceptionnels</t>
  </si>
  <si>
    <t>Prestations en nature</t>
  </si>
  <si>
    <t>Titres associatifs et assimilés</t>
  </si>
  <si>
    <t>Installations à caractère spécifique</t>
  </si>
  <si>
    <t>Cautionnements</t>
  </si>
  <si>
    <t>Combustibles</t>
  </si>
  <si>
    <t>parvenues</t>
  </si>
  <si>
    <t>Prélèvements forfaitaires non libératoires</t>
  </si>
  <si>
    <t>tiers</t>
  </si>
  <si>
    <t>construction</t>
  </si>
  <si>
    <t xml:space="preserve">Créances des exercices antérieurs </t>
  </si>
  <si>
    <t xml:space="preserve">Dotations aux amortissements des primes de </t>
  </si>
  <si>
    <t>Dotations consomptibles inscrites au compte de résultat</t>
  </si>
  <si>
    <t>Emprunts auprès des établissements de crédit</t>
  </si>
  <si>
    <t>Matériel industriel</t>
  </si>
  <si>
    <t>Produits d'entretien</t>
  </si>
  <si>
    <t>Fournisseurs d'immobilisations - factures non parvenues</t>
  </si>
  <si>
    <t xml:space="preserve">Opérations particulières avec l'Etat, les collectivités </t>
  </si>
  <si>
    <t>Dépréciation des comptes de clients et d'usagers</t>
  </si>
  <si>
    <t>Autres titres conférant un droit de propriété</t>
  </si>
  <si>
    <t>Autres impôts sur rémunérations</t>
  </si>
  <si>
    <t>Quotes-parts de résultat sur opérations faites en commun</t>
  </si>
  <si>
    <t>remboursement des obligations</t>
  </si>
  <si>
    <t xml:space="preserve">Reprises sur amortissements, dépréciations et </t>
  </si>
  <si>
    <t>Dépôts et cautionnements reçus</t>
  </si>
  <si>
    <t>Outillage industriel</t>
  </si>
  <si>
    <t>Autres créances</t>
  </si>
  <si>
    <t>Fournitures d'atelier</t>
  </si>
  <si>
    <t>Fournisseurs débiteurs</t>
  </si>
  <si>
    <t>publiques, les organismes internationaux</t>
  </si>
  <si>
    <t>Dépréciation des comptes de confédérations, fédérations,</t>
  </si>
  <si>
    <t>Impôts, taxes et versements assimilés sur rémunérations</t>
  </si>
  <si>
    <t>Frais de siège social du gestionnaire</t>
  </si>
  <si>
    <t xml:space="preserve">Dotation aux provisions pour risques et charges </t>
  </si>
  <si>
    <t>provisions</t>
  </si>
  <si>
    <t>Eléments en instance d'affectation</t>
  </si>
  <si>
    <t>Agencements et aménagements des matériels et</t>
  </si>
  <si>
    <t>Fournitures de magasin</t>
  </si>
  <si>
    <t>Fournisseurs, avances versées sur commandes</t>
  </si>
  <si>
    <t>Etat - impôts sur les bénéfices</t>
  </si>
  <si>
    <t xml:space="preserve"> unions, entités affiliées</t>
  </si>
  <si>
    <t>Autres valeurs mobilières de placement et créances</t>
  </si>
  <si>
    <t>Personnel intérimaire</t>
  </si>
  <si>
    <t>(autres organismes)</t>
  </si>
  <si>
    <t>Quotes-parts de résultat sur opérations faites dans le</t>
  </si>
  <si>
    <t xml:space="preserve">Reprises sur amortissements des immobilisations, </t>
  </si>
  <si>
    <t>Report à nouveau excédentaire (solde créditeur)</t>
  </si>
  <si>
    <t>outillages industriels</t>
  </si>
  <si>
    <t>Sur titres immobilisés (droit de créance)</t>
  </si>
  <si>
    <t>Fournitures de bureau</t>
  </si>
  <si>
    <t>Fournisseurs, créances pour emballages et matériel à</t>
  </si>
  <si>
    <t>Etat - taxes sur le chiffre d'affaires</t>
  </si>
  <si>
    <t>Dépréciation des comptes de débiteurs divers</t>
  </si>
  <si>
    <t>assimilées</t>
  </si>
  <si>
    <t>Personnel détaché ou prêté à l'association</t>
  </si>
  <si>
    <t>Versement de transport</t>
  </si>
  <si>
    <t>cadre d'un groupement</t>
  </si>
  <si>
    <t>Dotation aux provisions pour dépréciation des éléments</t>
  </si>
  <si>
    <t>dépréciations et provisions (à inscrire dans les produits</t>
  </si>
  <si>
    <t>Report à nouveau sous contrôle de tiers financeurs</t>
  </si>
  <si>
    <t>Emprunts et dettes assortis de condition particulières</t>
  </si>
  <si>
    <t>Collections - œuvres d'art</t>
  </si>
  <si>
    <t>Sur prêts</t>
  </si>
  <si>
    <t>Carburants</t>
  </si>
  <si>
    <t>rendre</t>
  </si>
  <si>
    <t>TVA due intracommunautaire</t>
  </si>
  <si>
    <t>Rémunérations d'intermédiaires et honoraires</t>
  </si>
  <si>
    <t>Allocation logement</t>
  </si>
  <si>
    <t>Aides financières</t>
  </si>
  <si>
    <t>d'exploitation)</t>
  </si>
  <si>
    <t>Report à nouveau déficitaire (solde débiteur)</t>
  </si>
  <si>
    <t>Autres emprunts et dettes assimilées</t>
  </si>
  <si>
    <t>Autres immobilisations corporelles</t>
  </si>
  <si>
    <t>Sur dépôts et cautionnements</t>
  </si>
  <si>
    <t>Autres fournitures de matériel de transport</t>
  </si>
  <si>
    <t xml:space="preserve">Rabais, remises et ristournes à obtenir et autres avoirs </t>
  </si>
  <si>
    <t>Taxes sur le chiffre d'affaires à décaisser</t>
  </si>
  <si>
    <t>COMPTES FINANCIERS</t>
  </si>
  <si>
    <t>COMPTES DE CHARGES</t>
  </si>
  <si>
    <t>Commissions et courtages sur achats</t>
  </si>
  <si>
    <t xml:space="preserve">Participation des employeurs à la formation </t>
  </si>
  <si>
    <t>Aides financières versées</t>
  </si>
  <si>
    <t>Autres dotations</t>
  </si>
  <si>
    <t>Reprises sur amortissements des immobilisations</t>
  </si>
  <si>
    <t xml:space="preserve">Autres emprunts </t>
  </si>
  <si>
    <t>Installations générales, agencements et aménagements</t>
  </si>
  <si>
    <t>Sur autres créances</t>
  </si>
  <si>
    <t>Petit outillage</t>
  </si>
  <si>
    <t>non encore reçus</t>
  </si>
  <si>
    <t>TVA à décaisser</t>
  </si>
  <si>
    <t>Valeurs mobilières de placement</t>
  </si>
  <si>
    <t>Achats</t>
  </si>
  <si>
    <t>Commissions et courtages sur ventes</t>
  </si>
  <si>
    <t>Quotes-parts de générosité reversée</t>
  </si>
  <si>
    <t>Revenus des immeubles non affectés aux activités</t>
  </si>
  <si>
    <t>Résultat net de l'exercice</t>
  </si>
  <si>
    <t>Rentes viagères capitalisées</t>
  </si>
  <si>
    <t>divers</t>
  </si>
  <si>
    <t>Versements restant à effectuer sur titres immobilisés</t>
  </si>
  <si>
    <t>Emballages (propriété de l'entité)</t>
  </si>
  <si>
    <t>Taxes sur le chiffre d'affaires déductibles</t>
  </si>
  <si>
    <t>rémunérations des transitaires</t>
  </si>
  <si>
    <t>Participation des employeurs à l'effort de construction</t>
  </si>
  <si>
    <t>Charges diverses de gestion courante</t>
  </si>
  <si>
    <t>charges exceptionnelles</t>
  </si>
  <si>
    <t>relevant de l'objet statutaire</t>
  </si>
  <si>
    <t xml:space="preserve">immobilisations incorporelles </t>
  </si>
  <si>
    <t xml:space="preserve">Excédent de l'exercice </t>
  </si>
  <si>
    <t>Autres dettes</t>
  </si>
  <si>
    <t>Matériel de transport</t>
  </si>
  <si>
    <t>non libérés</t>
  </si>
  <si>
    <t>Emballages perdus</t>
  </si>
  <si>
    <t>Clients, usagers et comptes rattachés</t>
  </si>
  <si>
    <t>TVA sur immobilisations</t>
  </si>
  <si>
    <t>Titres cotés</t>
  </si>
  <si>
    <t>rémunérations d'affacturage</t>
  </si>
  <si>
    <t>Versements libératoires ouvrant droit à l'exonération</t>
  </si>
  <si>
    <t>Fonds de solidarité</t>
  </si>
  <si>
    <t xml:space="preserve">Dotations aux amortissements exceptionnels des  </t>
  </si>
  <si>
    <t>Versements des fondateurs ou consommation de la dotation</t>
  </si>
  <si>
    <t xml:space="preserve">Déficit de l'exercice </t>
  </si>
  <si>
    <t>Matériel de bureau et informatique</t>
  </si>
  <si>
    <t>Emballages récupérables</t>
  </si>
  <si>
    <t>Clients, usagers (et organismes de prise en charge)</t>
  </si>
  <si>
    <t>TVA sur biens et services</t>
  </si>
  <si>
    <t>Titres non cotés</t>
  </si>
  <si>
    <t>Honoraires</t>
  </si>
  <si>
    <t>de la taxe d'apprentissage</t>
  </si>
  <si>
    <t>Autres</t>
  </si>
  <si>
    <t>immobilisations</t>
  </si>
  <si>
    <t xml:space="preserve">Versements des fondateurs </t>
  </si>
  <si>
    <t>Reprises sur provisions d'exploitation</t>
  </si>
  <si>
    <t>Sur titres associatifs et assimilés</t>
  </si>
  <si>
    <t>Mobilier</t>
  </si>
  <si>
    <t>Amortissements des immobilisations</t>
  </si>
  <si>
    <t>Emballages mixtes</t>
  </si>
  <si>
    <t>Clients, usagers, effets à recevoir</t>
  </si>
  <si>
    <t>Crédit de TVA à reporter</t>
  </si>
  <si>
    <t>Honoraires sur legs ou donations destinés à être cédés</t>
  </si>
  <si>
    <t>Dotations aux provision réglementées (immobilisations)</t>
  </si>
  <si>
    <t>Quotes-parts de dotation consomptible virée au compte</t>
  </si>
  <si>
    <t>Reprises sur dépréciation des immobilisations</t>
  </si>
  <si>
    <t xml:space="preserve">Subventions d'investissement </t>
  </si>
  <si>
    <t>Sur emprunts auprès des établissements de crédit</t>
  </si>
  <si>
    <t>Cheptel</t>
  </si>
  <si>
    <t>Amortissements des immobilisations incorporelles</t>
  </si>
  <si>
    <t>Clients, usagers, créances douteuses ou litigieuses</t>
  </si>
  <si>
    <t>Taxes sur le chiffre d'affaires collectées</t>
  </si>
  <si>
    <t>Alimentation</t>
  </si>
  <si>
    <t>Frais d'actes et de contentieux</t>
  </si>
  <si>
    <t xml:space="preserve">Autres impôts, taxes et versements assimilés </t>
  </si>
  <si>
    <t>Dotations aux provisions réglementées (stocks)</t>
  </si>
  <si>
    <t>de résultat</t>
  </si>
  <si>
    <t xml:space="preserve"> incorporelles et corporelles</t>
  </si>
  <si>
    <t>Subventions d'investissement reçues</t>
  </si>
  <si>
    <t>Sur dépôts et cautionnements reçus</t>
  </si>
  <si>
    <t>(même ventilation que les 20)</t>
  </si>
  <si>
    <t>En-cours de production de biens</t>
  </si>
  <si>
    <t>Clients, usagers, produits non encore facturés</t>
  </si>
  <si>
    <t>TVA collectée</t>
  </si>
  <si>
    <t>Emballages</t>
  </si>
  <si>
    <t>Charges d'intérêts</t>
  </si>
  <si>
    <t>Dotations aux autres provisions réglementées</t>
  </si>
  <si>
    <t>Etat</t>
  </si>
  <si>
    <t>Sur emprunts et dettes assortis de conditions</t>
  </si>
  <si>
    <t>Clients, usagers - factures à établir</t>
  </si>
  <si>
    <t>Taxes sur le chiffre d'affaires à régulariser</t>
  </si>
  <si>
    <t>Autres fournitures suivies en stock</t>
  </si>
  <si>
    <t>Information, publications, relations publiques</t>
  </si>
  <si>
    <t>Impôts directs (sauf impôts sur les bénéfices)</t>
  </si>
  <si>
    <t>Intérêts des emprunts et dettes</t>
  </si>
  <si>
    <t>Dotations aux provisions exceptionnelles</t>
  </si>
  <si>
    <t>Dons manuels</t>
  </si>
  <si>
    <t>Régions</t>
  </si>
  <si>
    <t>particulières</t>
  </si>
  <si>
    <t>Immobilisations mises en concession</t>
  </si>
  <si>
    <t>Amortissements des immobilisations corporelles</t>
  </si>
  <si>
    <t>Clients, usagers - intérêts courus</t>
  </si>
  <si>
    <t>Remboursement de taxe sur le chiffre d'affaires demandé</t>
  </si>
  <si>
    <t>Bons du Trésor et bons de caisse à court terme</t>
  </si>
  <si>
    <t>Variations des stocks</t>
  </si>
  <si>
    <t>Annonces et insertions</t>
  </si>
  <si>
    <t>CFE, CVAE</t>
  </si>
  <si>
    <t>Intérêts des comptes courants et des dépôts créditeurs</t>
  </si>
  <si>
    <t>Dotations pour dépréciations exceptionnelles</t>
  </si>
  <si>
    <t xml:space="preserve">Reprises sur dépréciations d'actifs reçus par legs ou </t>
  </si>
  <si>
    <t>Départements</t>
  </si>
  <si>
    <t>Sur autres emprunts et dettes assimilées</t>
  </si>
  <si>
    <t>En-cours de production de services</t>
  </si>
  <si>
    <t>Clients, usagers - clients, créditeurs</t>
  </si>
  <si>
    <t>TVA récupérée d'avance</t>
  </si>
  <si>
    <t>Autres valeurs mobilières et créances assimilées</t>
  </si>
  <si>
    <t xml:space="preserve">Variations des stocks de matières premières et </t>
  </si>
  <si>
    <t>Echantillons</t>
  </si>
  <si>
    <t>Taxes foncières</t>
  </si>
  <si>
    <t>Intérêts bancaires et sur opérations de financement</t>
  </si>
  <si>
    <t>Reports en fonds dédiés</t>
  </si>
  <si>
    <t>Abandons de frais par les bénévoles</t>
  </si>
  <si>
    <t>Communes</t>
  </si>
  <si>
    <t>Immobilisations en cours</t>
  </si>
  <si>
    <t>Clients, usagers - avances et acomptes reçus sur</t>
  </si>
  <si>
    <t>Autres impôts, taxes et versements assimilés</t>
  </si>
  <si>
    <t xml:space="preserve">Autres valeurs mobilières   </t>
  </si>
  <si>
    <t xml:space="preserve">fournitures   </t>
  </si>
  <si>
    <t>Foires et expositions</t>
  </si>
  <si>
    <t>Autres impôts locaux</t>
  </si>
  <si>
    <t>(escompte…)</t>
  </si>
  <si>
    <t>Reports en fonds reportés</t>
  </si>
  <si>
    <t>Mécénats</t>
  </si>
  <si>
    <t>Reprises sur provisions pour dépréciation des actifs</t>
  </si>
  <si>
    <t>Collectivités publiques</t>
  </si>
  <si>
    <t>Dettes rattachées à des participations</t>
  </si>
  <si>
    <t>Immobilisations corporelles en cours</t>
  </si>
  <si>
    <t>commande</t>
  </si>
  <si>
    <t>Taxe sur les salaires</t>
  </si>
  <si>
    <t>Bons de souscription</t>
  </si>
  <si>
    <t>Variations des stocks des autres approvisionnements</t>
  </si>
  <si>
    <t>Cadeaux à la clientèle</t>
  </si>
  <si>
    <t>Taxe sur le chiffre d'affaire non récupérables</t>
  </si>
  <si>
    <t>Intérêts des obligations cautionnées</t>
  </si>
  <si>
    <t>Reports en fonds dédiés des fondations abritées</t>
  </si>
  <si>
    <t>Legs, donations et assurances-vie</t>
  </si>
  <si>
    <t>circulants</t>
  </si>
  <si>
    <t>Entreprises publiques</t>
  </si>
  <si>
    <t>(même ventilation que les 213)</t>
  </si>
  <si>
    <t>Clients, usagers - dettes pour emballages et matériels</t>
  </si>
  <si>
    <t>Intérêts courus sur obligations, bons et valeurs assimilées</t>
  </si>
  <si>
    <t>(même ventilation que celle des comptes 32)</t>
  </si>
  <si>
    <t xml:space="preserve">Primes   </t>
  </si>
  <si>
    <t>Impôts indirects</t>
  </si>
  <si>
    <t>Intérêts des autres dettes</t>
  </si>
  <si>
    <t>Reports en fonds dédiés sur subventions d'exploitation</t>
  </si>
  <si>
    <t>Assurances-vie</t>
  </si>
  <si>
    <t>Pour dépréciation des stocks</t>
  </si>
  <si>
    <t>Constructions</t>
  </si>
  <si>
    <t>Constructions sur sol d'autrui</t>
  </si>
  <si>
    <t>Stocks de produits</t>
  </si>
  <si>
    <t>consignés</t>
  </si>
  <si>
    <t>Versements restant à effectuer sur VMP non libérées</t>
  </si>
  <si>
    <t>Variation des stocks de marchandises</t>
  </si>
  <si>
    <t>Catalogues et imprimés</t>
  </si>
  <si>
    <t>Droits d'enregistrement et de timbres</t>
  </si>
  <si>
    <t>Pertes sur créances liées à des participations</t>
  </si>
  <si>
    <t>Reports en fonds dédiés sur contributions financières</t>
  </si>
  <si>
    <t>Legs ou donations</t>
  </si>
  <si>
    <t>Pour dépréciation des créances usagers</t>
  </si>
  <si>
    <t>Installations techniques, matériel et outillage industriels</t>
  </si>
  <si>
    <t>Rabais, remises et ristournes à accorder et autres avoirs</t>
  </si>
  <si>
    <t>Etat, charges à payer et produits à recevoir</t>
  </si>
  <si>
    <t>Publications</t>
  </si>
  <si>
    <t>Droit de mutation</t>
  </si>
  <si>
    <t>Escomptes accordés</t>
  </si>
  <si>
    <t>Autres produits sur legs ou donations</t>
  </si>
  <si>
    <t xml:space="preserve">Reprises sur amortissements et provisions - produits </t>
  </si>
  <si>
    <t>Autres subventions</t>
  </si>
  <si>
    <t>(même ventilation que les 215)</t>
  </si>
  <si>
    <t>à établir</t>
  </si>
  <si>
    <t>Charges fiscales sur congés à payer</t>
  </si>
  <si>
    <t>Banques et établissements financiers assimilés</t>
  </si>
  <si>
    <t>Divers ( pourboires, dons courants, …)</t>
  </si>
  <si>
    <t>Autres droits</t>
  </si>
  <si>
    <t>Pertes de change</t>
  </si>
  <si>
    <t xml:space="preserve">Reports en fonds dédiés sur ressources liées à la </t>
  </si>
  <si>
    <t>Contributions financières</t>
  </si>
  <si>
    <t>Subventions d'investissement inscrites au compte de</t>
  </si>
  <si>
    <t xml:space="preserve">Comptes de liaison entre établissements </t>
  </si>
  <si>
    <t>Immobilisations incorporelles en cours</t>
  </si>
  <si>
    <t>Produits résiduels</t>
  </si>
  <si>
    <t>Etat - charges à payer</t>
  </si>
  <si>
    <t>Valeurs à l'encaissement</t>
  </si>
  <si>
    <t>Achats non stockés de matières et fournitures</t>
  </si>
  <si>
    <t>Transports de biens, d'usagers et transports collectifs du</t>
  </si>
  <si>
    <t xml:space="preserve">Charges nettes sur cessions de valeurs mobilières de </t>
  </si>
  <si>
    <t>Contributions financières reçues d'autres organismes</t>
  </si>
  <si>
    <t>Reprises sur provisions pour risques et charges</t>
  </si>
  <si>
    <t>résultat</t>
  </si>
  <si>
    <t xml:space="preserve">Apports permanents entre siège social et établissements </t>
  </si>
  <si>
    <t>Avances et acomptes versés sur commandes</t>
  </si>
  <si>
    <t>(même ventilation que les 218)</t>
  </si>
  <si>
    <t>Personnel et comptes rattachés</t>
  </si>
  <si>
    <t>Etat - produits à recevoir</t>
  </si>
  <si>
    <t>Coupons échus à l'encaissement</t>
  </si>
  <si>
    <t>Fournitures non stockables (eau, énergie ….)</t>
  </si>
  <si>
    <t xml:space="preserve">personnel </t>
  </si>
  <si>
    <t>Contribution sociale de solidarité à la charge des sociétés</t>
  </si>
  <si>
    <t>Quotes-parts de générosité reçues</t>
  </si>
  <si>
    <t>Biens et prestations de services échangés entre</t>
  </si>
  <si>
    <t>d'immobilisations incorporelles</t>
  </si>
  <si>
    <t>Stocks de marchandises</t>
  </si>
  <si>
    <t>Personnel - rémunérations dues</t>
  </si>
  <si>
    <t>Chèques à encaisser</t>
  </si>
  <si>
    <t xml:space="preserve">Transport aux achats </t>
  </si>
  <si>
    <t>Impôts et taxes exigibles à l'étranger</t>
  </si>
  <si>
    <t>Autres charges financières</t>
  </si>
  <si>
    <t xml:space="preserve">Cotisations </t>
  </si>
  <si>
    <t>Reprises sur provisions pour dépréciation des éléments</t>
  </si>
  <si>
    <t>établissements et siège social</t>
  </si>
  <si>
    <t>Provisions pour dépréciation des immobilisations</t>
  </si>
  <si>
    <t xml:space="preserve">Comité d'entreprise, d'établissement, d'hygiène et de </t>
  </si>
  <si>
    <t>Confédération, fédération, union, entités</t>
  </si>
  <si>
    <t>Effets à l'encaissement</t>
  </si>
  <si>
    <t>Transport aux ventes</t>
  </si>
  <si>
    <t>Taxes diverses</t>
  </si>
  <si>
    <t>Participation des salariés aux résultats</t>
  </si>
  <si>
    <t>Cotisations sans contrepartie</t>
  </si>
  <si>
    <t>(même ventilation que celle des comptes 131)</t>
  </si>
  <si>
    <t>Biens et prestations de services entre établissements</t>
  </si>
  <si>
    <t>d'immobilisations corporelles</t>
  </si>
  <si>
    <t>Provisions pour dépréciation des stocks</t>
  </si>
  <si>
    <t>sécurité, œuvres sociales</t>
  </si>
  <si>
    <t>affiliées</t>
  </si>
  <si>
    <t>Effets à l'escompte</t>
  </si>
  <si>
    <t>Autres matières et fournitures</t>
  </si>
  <si>
    <t xml:space="preserve">Transport entre établissements ou chantiers </t>
  </si>
  <si>
    <t>Cotisations avec contrepartie</t>
  </si>
  <si>
    <t>Pour dépréciation des immobilisations financières</t>
  </si>
  <si>
    <t>(charges)</t>
  </si>
  <si>
    <t>incorporelles</t>
  </si>
  <si>
    <t>Dépréciation des matières premières et fournitures</t>
  </si>
  <si>
    <t>Confédération, fédération, union et entités affiliées</t>
  </si>
  <si>
    <t xml:space="preserve">Banques </t>
  </si>
  <si>
    <t>Achats de marchandises</t>
  </si>
  <si>
    <t>Transport administratifs</t>
  </si>
  <si>
    <t>Charges exceptionnelles sur opérations de gestion</t>
  </si>
  <si>
    <t>Impôts sur les sociétés des activités fiscalisées de l'entité</t>
  </si>
  <si>
    <t>Gains de change sur créances et dettes d'exploitation</t>
  </si>
  <si>
    <t>Pour dépréciation des valeurs mobilières de placement</t>
  </si>
  <si>
    <t>Personnel - avances et acomptes</t>
  </si>
  <si>
    <t>Partenaires - comptes courants</t>
  </si>
  <si>
    <t>Comptes en monnaie nationale</t>
  </si>
  <si>
    <t>Frais accessoires d'achats</t>
  </si>
  <si>
    <t>Transport collectif du personnel</t>
  </si>
  <si>
    <t>Rémunérations du personnel</t>
  </si>
  <si>
    <t>Pénalités sur marchés</t>
  </si>
  <si>
    <t>Impôts sur les sociétés des personnes morales à but non</t>
  </si>
  <si>
    <t>Produits divers de gestion courante</t>
  </si>
  <si>
    <t>Reprises sur amortissements et provisions - produits</t>
  </si>
  <si>
    <t>(produits)</t>
  </si>
  <si>
    <t>Personnel - dépôts</t>
  </si>
  <si>
    <t>Comptes en devises</t>
  </si>
  <si>
    <t>Rabais, remises et ristournes obtenus sur achats</t>
  </si>
  <si>
    <t>Déplacements, missions et réceptions</t>
  </si>
  <si>
    <t>Salaires, appointements</t>
  </si>
  <si>
    <t>Pénalités, amendes fiscales et pénales</t>
  </si>
  <si>
    <t>lucratif</t>
  </si>
  <si>
    <t>exceptionnels</t>
  </si>
  <si>
    <t>Dépréciation des autres approvisionnements</t>
  </si>
  <si>
    <t>Personnel - oppositions</t>
  </si>
  <si>
    <t>Débiteurs et créditeurs divers</t>
  </si>
  <si>
    <t>Voyages et déplacements</t>
  </si>
  <si>
    <t>Congés payés</t>
  </si>
  <si>
    <t>Dons, libéralités</t>
  </si>
  <si>
    <t>Report en arrière des déficits</t>
  </si>
  <si>
    <t>Reprises sur provisions réglementées amortissements</t>
  </si>
  <si>
    <t>Fonds dédiés</t>
  </si>
  <si>
    <t>Personnel - charges à payer et produits à recevoir</t>
  </si>
  <si>
    <t>Créances reçues par legs ou donations</t>
  </si>
  <si>
    <t>Frais de déménagement</t>
  </si>
  <si>
    <t>Primes et gratifications</t>
  </si>
  <si>
    <t>Créances devenues irrécouvrables dans l'exercice</t>
  </si>
  <si>
    <t>Produits des participations</t>
  </si>
  <si>
    <t>dérogatoires</t>
  </si>
  <si>
    <t>Fonds reportés liés aux legs ou donations</t>
  </si>
  <si>
    <t>Biens reçus par legs ou donations destinés à être</t>
  </si>
  <si>
    <t>Dettes provisionnées pour congés à payer</t>
  </si>
  <si>
    <t>Créances sur cessions d'immobilisations</t>
  </si>
  <si>
    <t>Missions</t>
  </si>
  <si>
    <t xml:space="preserve">Indemnités et avantages divers </t>
  </si>
  <si>
    <t>COMPTES DE PRODUITS</t>
  </si>
  <si>
    <t>Revenus des titres de participation</t>
  </si>
  <si>
    <t>Reprises sur provisions réglementées stocks</t>
  </si>
  <si>
    <t>cédés</t>
  </si>
  <si>
    <t>corporelles</t>
  </si>
  <si>
    <t>Dettes provisionnées pour participation des salariés aux</t>
  </si>
  <si>
    <t>Fonds en dépôts</t>
  </si>
  <si>
    <t>Réceptions</t>
  </si>
  <si>
    <t>Supplément familial</t>
  </si>
  <si>
    <t>Rappel d'impôts (autres qu'impôts sur les bénéfices)</t>
  </si>
  <si>
    <t xml:space="preserve">Ventes de produits fabriqués, de prestations de </t>
  </si>
  <si>
    <t>Revenus des autres formes de participation</t>
  </si>
  <si>
    <t>Reprises sur autres provisions réglementées</t>
  </si>
  <si>
    <t>résultats</t>
  </si>
  <si>
    <t>Fonds reçus ou déposés - usagers</t>
  </si>
  <si>
    <t>Autres charges exceptionnelles sur opération de gestion</t>
  </si>
  <si>
    <t>services et de marchandises</t>
  </si>
  <si>
    <t>Revenus des créances rattachées à des participations</t>
  </si>
  <si>
    <t>Fonds dédiés des fondations abritées</t>
  </si>
  <si>
    <t>Autres fonds en dépôt</t>
  </si>
  <si>
    <t>Ventes de produits finis</t>
  </si>
  <si>
    <t>Produits des immobilisations financières</t>
  </si>
  <si>
    <t>Fonds dédiés sur subventions d'exploitation</t>
  </si>
  <si>
    <t>Ventes de produits intermédiaires</t>
  </si>
  <si>
    <t>Revenus des titres immobilisés</t>
  </si>
  <si>
    <t>Reprises sur provisions pour dépréciations</t>
  </si>
  <si>
    <t>Fonds dédiés sur contributions financières d'autres</t>
  </si>
  <si>
    <t>Ventes de produits résiduels</t>
  </si>
  <si>
    <t>Revenus des prêts</t>
  </si>
  <si>
    <t>exceptionnelles</t>
  </si>
  <si>
    <t>organismes</t>
  </si>
  <si>
    <t>Ventes de travaux</t>
  </si>
  <si>
    <t>Revenus des créances immobilisées</t>
  </si>
  <si>
    <t>Fonds dédiés sur ressources liées à la générosité du public</t>
  </si>
  <si>
    <t>Etudes</t>
  </si>
  <si>
    <t>Ventes de prestations de services</t>
  </si>
  <si>
    <t>Parrainages</t>
  </si>
  <si>
    <t>Ventes de marchandises</t>
  </si>
  <si>
    <t>Ventes de dons en nature</t>
  </si>
  <si>
    <t>vincent.varloteaux@ffgymgrandest.fr</t>
  </si>
  <si>
    <t>06.42.66.70.92</t>
  </si>
  <si>
    <t>Montants en €
arrondi</t>
  </si>
  <si>
    <t>XXX</t>
  </si>
  <si>
    <t>XXXX</t>
  </si>
  <si>
    <t>Pour information les onglets sont protégés (sans mot de passe) pour éviter d'effacer accidentellement les formules ontenues dans les cellules.
En cas de problème, n'héistez pas à me contacter.</t>
  </si>
  <si>
    <t>La colonne D est masquée.</t>
  </si>
  <si>
    <t>La colonne E arrondi les chiffres de la colonne D à la dizaine supérieure</t>
  </si>
  <si>
    <t>Indiquez vos chiffres dans les cases grisées de la colonne I pour équilibrer votre budget</t>
  </si>
  <si>
    <t>Vous pouvez lister jusqu'à 6 actions. Au-delà de 6, n'hésitez pas à me contacter.</t>
  </si>
  <si>
    <t>Action n°1</t>
  </si>
  <si>
    <t>Action n°2</t>
  </si>
  <si>
    <t>Action n°4</t>
  </si>
  <si>
    <t>Action n°5</t>
  </si>
  <si>
    <t>Action n°6</t>
  </si>
  <si>
    <t>Action n°3</t>
  </si>
  <si>
    <t>n° de l'action</t>
  </si>
  <si>
    <t>Nom complet de l'action</t>
  </si>
  <si>
    <t>Fiche Projet PSF</t>
  </si>
  <si>
    <t>Projet Club n°1 - Créer/développer une activité</t>
  </si>
  <si>
    <t>Projet Club n°2 - Être acteur des Jeux Olympiques de Paris 2024</t>
  </si>
  <si>
    <t>Projet Club n°3 - Actions en faveur du Club de demain</t>
  </si>
  <si>
    <t>Projet Club n°4 - Valoriser les clubs formateurs</t>
  </si>
  <si>
    <t>Projet Club n°6 - Soutien spécifique aux clubs de moins de 100 licenciés</t>
  </si>
  <si>
    <t>Créer une section Gymnastique Masculine</t>
  </si>
  <si>
    <t>Développer la section Gymnastique Masculine</t>
  </si>
  <si>
    <t>Créer une section Gymnastique Féminine</t>
  </si>
  <si>
    <t>Développer la section Gymnastique Féminine</t>
  </si>
  <si>
    <t>Créer une section Gymnastique Rythmique</t>
  </si>
  <si>
    <t>Développer la section Gymnastique Rythmique</t>
  </si>
  <si>
    <t>Créer une section Gymnastique Aero</t>
  </si>
  <si>
    <t>Développer la section Gymnastique Aero</t>
  </si>
  <si>
    <t>Créer une section Gymnastique Acrobatique</t>
  </si>
  <si>
    <t>Développer la section Gymnastique Acrobatique</t>
  </si>
  <si>
    <t>Créer une section Team Gym</t>
  </si>
  <si>
    <t>Développer la section Team Gym</t>
  </si>
  <si>
    <t>Créer une section Trampoline</t>
  </si>
  <si>
    <t>Développer la section Trampoline</t>
  </si>
  <si>
    <t>Créer une section Tumbling</t>
  </si>
  <si>
    <t>Développer la section Tumbling</t>
  </si>
  <si>
    <t>Créer une section Parkour</t>
  </si>
  <si>
    <t>Développer la section Parkour</t>
  </si>
  <si>
    <t>Créer une section Baby Gym</t>
  </si>
  <si>
    <t>Développer la section Baby Gym</t>
  </si>
  <si>
    <t>Moderniser la section Baby Gym</t>
  </si>
  <si>
    <t>Créer une section gym+</t>
  </si>
  <si>
    <t>Développer la section gym+</t>
  </si>
  <si>
    <t>Créer une section Handi Gym</t>
  </si>
  <si>
    <t>Développer la section Handi Gym</t>
  </si>
  <si>
    <t>Mettre en oeuvre des actions dans le cadre de la Journée Olympique et Paralympique (JOP).</t>
  </si>
  <si>
    <t>Mettre en oeuvre des actions dans le cadre de la Semaine Olympique et Paralympique (SOP).</t>
  </si>
  <si>
    <t>Mise en place d’actions avec le monde scolaire dans le cadre de « Génération 2024 »</t>
  </si>
  <si>
    <t>Digitalisation du club et des paiements : acquisition d’outils de gestion des adhérents identifiés par la FFGym, de gestion comptable, de communication, de création de site internet.</t>
  </si>
  <si>
    <t>Formation à l’utilisation des outils numériques.</t>
  </si>
  <si>
    <t>Favoriser l’entrée en formation professionnelle (DEJEPS, DESJEPS, BPJEPS, CQP du réseau FFGym) et en formation professionnelle continue proposée par l’INF.</t>
  </si>
  <si>
    <t>Mettre en oeuvre les actions s’inscrivant dans le cahier des charges des clubs formateurs :
o Formation du jeune gymnaste, accompagnement vers les revues d’effectifs nationales, accueil
d’experts, suivi médical des gymnastes, formation continue des entraîneurs.</t>
  </si>
  <si>
    <t>Equipement en petit matériel (moins de 500€ HT unitaire) pour améliorer la qualité des activités
proposées par le club.</t>
  </si>
  <si>
    <t>Formations fédérales de cadres et de juges.</t>
  </si>
  <si>
    <t>Création de nouvelles activités.</t>
  </si>
  <si>
    <t>Donnez un code à votre action</t>
  </si>
  <si>
    <t>inscrire dans l'onglet "liste de vos actions" le nom de l'action pour que les chiffres se reportent en colonne M et dans l'onglet budget action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</si>
</sst>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_ ;[Red]\-#,##0.00\ "/>
    <numFmt numFmtId="165" formatCode="_-* #,##0.00,_€_-;\-* #,##0.00,_€_-;_-* \-??\ _€_-;_-@_-"/>
    <numFmt numFmtId="166" formatCode="0.0"/>
    <numFmt numFmtId="167" formatCode="0.000000"/>
    <numFmt numFmtId="168" formatCode="#,##0.00\ &quot;€&quot;"/>
    <numFmt numFmtId="169" formatCode="&quot;au&quot;\ dd/mm/yyyy"/>
    <numFmt numFmtId="170" formatCode="&quot;du&quot;\ dd/mm/yyyy"/>
    <numFmt numFmtId="171" formatCode="&quot;saison&quot;\ yyyy"/>
    <numFmt numFmtId="172" formatCode="&quot;saisons&quot;\ yyyy"/>
    <numFmt numFmtId="173" formatCode="0.00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indexed="5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2"/>
      <scheme val="minor"/>
    </font>
    <font>
      <sz val="9"/>
      <color rgb="FF00B0F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name val="Calibri"/>
      <family val="2"/>
      <scheme val="minor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rgb="FF0070C0"/>
      <name val="Arial"/>
      <family val="2"/>
    </font>
    <font>
      <u/>
      <sz val="10"/>
      <name val="Arial"/>
      <family val="2"/>
    </font>
    <font>
      <sz val="8"/>
      <color theme="2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8"/>
      <color rgb="FFFF99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9933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7"/>
      <color theme="2" tint="-0.499984740745262"/>
      <name val="Calibri"/>
      <family val="2"/>
      <scheme val="minor"/>
    </font>
    <font>
      <u/>
      <sz val="8"/>
      <color theme="0"/>
      <name val="Arial"/>
      <family val="2"/>
    </font>
    <font>
      <sz val="10"/>
      <color rgb="FF002060"/>
      <name val="Arial"/>
      <family val="2"/>
    </font>
    <font>
      <sz val="48"/>
      <color rgb="FF002060"/>
      <name val="Arial"/>
      <family val="2"/>
    </font>
    <font>
      <b/>
      <sz val="10"/>
      <color rgb="FF7030A0"/>
      <name val="Arial"/>
      <family val="2"/>
    </font>
    <font>
      <sz val="8"/>
      <color rgb="FFFF0000"/>
      <name val="Arial"/>
      <family val="2"/>
    </font>
    <font>
      <sz val="8"/>
      <color theme="9" tint="-0.249977111117893"/>
      <name val="Calibri"/>
      <family val="2"/>
      <scheme val="minor"/>
    </font>
    <font>
      <i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color rgb="FF9148C8"/>
      <name val="Arial"/>
      <family val="2"/>
    </font>
    <font>
      <sz val="10"/>
      <color rgb="FF4472C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color rgb="FFC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14" fillId="0" borderId="0"/>
    <xf numFmtId="165" fontId="14" fillId="0" borderId="0"/>
    <xf numFmtId="0" fontId="16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774">
    <xf numFmtId="0" fontId="0" fillId="0" borderId="0" xfId="0"/>
    <xf numFmtId="0" fontId="7" fillId="0" borderId="0" xfId="0" applyFont="1"/>
    <xf numFmtId="3" fontId="6" fillId="0" borderId="12" xfId="0" applyNumberFormat="1" applyFont="1" applyBorder="1"/>
    <xf numFmtId="3" fontId="6" fillId="0" borderId="5" xfId="0" applyNumberFormat="1" applyFont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4" xfId="0" applyNumberFormat="1" applyFont="1" applyBorder="1"/>
    <xf numFmtId="0" fontId="7" fillId="2" borderId="7" xfId="1" applyFont="1" applyFill="1" applyBorder="1"/>
    <xf numFmtId="0" fontId="7" fillId="2" borderId="8" xfId="1" applyFont="1" applyFill="1" applyBorder="1"/>
    <xf numFmtId="0" fontId="8" fillId="2" borderId="18" xfId="1" applyFont="1" applyFill="1" applyBorder="1" applyAlignment="1">
      <alignment horizontal="left" vertical="center"/>
    </xf>
    <xf numFmtId="4" fontId="8" fillId="2" borderId="11" xfId="1" applyNumberFormat="1" applyFont="1" applyFill="1" applyBorder="1" applyProtection="1">
      <protection hidden="1"/>
    </xf>
    <xf numFmtId="0" fontId="8" fillId="2" borderId="8" xfId="1" applyFont="1" applyFill="1" applyBorder="1" applyAlignment="1">
      <alignment horizontal="left"/>
    </xf>
    <xf numFmtId="4" fontId="8" fillId="2" borderId="18" xfId="1" applyNumberFormat="1" applyFont="1" applyFill="1" applyBorder="1" applyProtection="1">
      <protection hidden="1"/>
    </xf>
    <xf numFmtId="0" fontId="7" fillId="0" borderId="0" xfId="1" applyFont="1"/>
    <xf numFmtId="3" fontId="7" fillId="0" borderId="0" xfId="0" applyNumberFormat="1" applyFont="1" applyAlignment="1">
      <alignment horizontal="right"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8" fillId="2" borderId="18" xfId="0" applyFont="1" applyFill="1" applyBorder="1"/>
    <xf numFmtId="0" fontId="8" fillId="2" borderId="13" xfId="1" applyFont="1" applyFill="1" applyBorder="1" applyAlignment="1">
      <alignment horizontal="left" vertical="center"/>
    </xf>
    <xf numFmtId="4" fontId="8" fillId="2" borderId="13" xfId="1" applyNumberFormat="1" applyFont="1" applyFill="1" applyBorder="1" applyProtection="1">
      <protection hidden="1"/>
    </xf>
    <xf numFmtId="0" fontId="7" fillId="0" borderId="4" xfId="1" applyFont="1" applyBorder="1"/>
    <xf numFmtId="0" fontId="7" fillId="0" borderId="7" xfId="1" applyFont="1" applyBorder="1"/>
    <xf numFmtId="0" fontId="8" fillId="0" borderId="8" xfId="1" applyFont="1" applyBorder="1" applyAlignment="1">
      <alignment horizontal="left"/>
    </xf>
    <xf numFmtId="0" fontId="8" fillId="0" borderId="18" xfId="1" applyFont="1" applyBorder="1" applyAlignment="1">
      <alignment horizontal="left"/>
    </xf>
    <xf numFmtId="4" fontId="6" fillId="4" borderId="18" xfId="1" applyNumberFormat="1" applyFont="1" applyFill="1" applyBorder="1" applyProtection="1">
      <protection hidden="1"/>
    </xf>
    <xf numFmtId="0" fontId="7" fillId="0" borderId="8" xfId="1" applyFont="1" applyBorder="1"/>
    <xf numFmtId="4" fontId="6" fillId="4" borderId="11" xfId="1" applyNumberFormat="1" applyFont="1" applyFill="1" applyBorder="1" applyProtection="1">
      <protection hidden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6" fillId="0" borderId="0" xfId="1" applyFont="1"/>
    <xf numFmtId="49" fontId="6" fillId="2" borderId="11" xfId="1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3" fontId="6" fillId="0" borderId="17" xfId="0" applyNumberFormat="1" applyFont="1" applyBorder="1"/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4" xfId="1" applyNumberFormat="1" applyFont="1" applyBorder="1" applyAlignment="1" applyProtection="1">
      <alignment vertical="center"/>
      <protection hidden="1"/>
    </xf>
    <xf numFmtId="3" fontId="6" fillId="0" borderId="0" xfId="0" applyNumberFormat="1" applyFont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0" fontId="7" fillId="0" borderId="4" xfId="0" applyFont="1" applyBorder="1"/>
    <xf numFmtId="4" fontId="7" fillId="0" borderId="4" xfId="1" applyNumberFormat="1" applyFont="1" applyBorder="1" applyProtection="1">
      <protection locked="0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/>
    <xf numFmtId="4" fontId="6" fillId="0" borderId="4" xfId="1" applyNumberFormat="1" applyFont="1" applyBorder="1"/>
    <xf numFmtId="3" fontId="6" fillId="0" borderId="0" xfId="0" applyNumberFormat="1" applyFont="1" applyAlignment="1">
      <alignment horizontal="right"/>
    </xf>
    <xf numFmtId="4" fontId="7" fillId="0" borderId="4" xfId="1" applyNumberFormat="1" applyFont="1" applyBorder="1" applyProtection="1">
      <protection hidden="1"/>
    </xf>
    <xf numFmtId="3" fontId="7" fillId="0" borderId="1" xfId="0" applyNumberFormat="1" applyFont="1" applyBorder="1"/>
    <xf numFmtId="4" fontId="7" fillId="0" borderId="4" xfId="1" applyNumberFormat="1" applyFont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4" xfId="0" applyFont="1" applyBorder="1"/>
    <xf numFmtId="4" fontId="6" fillId="0" borderId="4" xfId="1" applyNumberFormat="1" applyFont="1" applyBorder="1" applyProtection="1">
      <protection locked="0"/>
    </xf>
    <xf numFmtId="3" fontId="6" fillId="0" borderId="1" xfId="0" applyNumberFormat="1" applyFont="1" applyBorder="1"/>
    <xf numFmtId="0" fontId="6" fillId="0" borderId="0" xfId="0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4" xfId="1" applyFont="1" applyBorder="1" applyAlignment="1">
      <alignment horizontal="left"/>
    </xf>
    <xf numFmtId="4" fontId="6" fillId="0" borderId="4" xfId="1" applyNumberFormat="1" applyFont="1" applyBorder="1" applyProtection="1">
      <protection hidden="1"/>
    </xf>
    <xf numFmtId="3" fontId="6" fillId="0" borderId="4" xfId="0" applyNumberFormat="1" applyFont="1" applyBorder="1"/>
    <xf numFmtId="0" fontId="6" fillId="0" borderId="0" xfId="0" applyFont="1" applyAlignment="1">
      <alignment vertical="center"/>
    </xf>
    <xf numFmtId="3" fontId="7" fillId="0" borderId="4" xfId="0" applyNumberFormat="1" applyFont="1" applyBorder="1" applyAlignment="1">
      <alignment vertical="center"/>
    </xf>
    <xf numFmtId="4" fontId="7" fillId="0" borderId="5" xfId="1" applyNumberFormat="1" applyFont="1" applyBorder="1"/>
    <xf numFmtId="3" fontId="7" fillId="0" borderId="1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4" fontId="7" fillId="0" borderId="16" xfId="1" applyNumberFormat="1" applyFont="1" applyBorder="1" applyProtection="1">
      <protection locked="0"/>
    </xf>
    <xf numFmtId="0" fontId="7" fillId="0" borderId="1" xfId="1" applyFont="1" applyBorder="1"/>
    <xf numFmtId="0" fontId="7" fillId="0" borderId="13" xfId="0" applyFont="1" applyBorder="1"/>
    <xf numFmtId="4" fontId="7" fillId="0" borderId="15" xfId="1" applyNumberFormat="1" applyFont="1" applyBorder="1"/>
    <xf numFmtId="4" fontId="6" fillId="0" borderId="16" xfId="1" applyNumberFormat="1" applyFont="1" applyBorder="1" applyProtection="1">
      <protection hidden="1"/>
    </xf>
    <xf numFmtId="4" fontId="6" fillId="0" borderId="4" xfId="0" applyNumberFormat="1" applyFont="1" applyBorder="1"/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4" fontId="6" fillId="0" borderId="16" xfId="1" applyNumberFormat="1" applyFont="1" applyBorder="1" applyProtection="1">
      <protection locked="0"/>
    </xf>
    <xf numFmtId="0" fontId="6" fillId="0" borderId="1" xfId="1" applyFont="1" applyBorder="1"/>
    <xf numFmtId="3" fontId="6" fillId="0" borderId="13" xfId="0" applyNumberFormat="1" applyFont="1" applyBorder="1"/>
    <xf numFmtId="4" fontId="6" fillId="0" borderId="13" xfId="1" applyNumberFormat="1" applyFont="1" applyBorder="1" applyProtection="1">
      <protection locked="0"/>
    </xf>
    <xf numFmtId="0" fontId="6" fillId="0" borderId="6" xfId="1" applyFont="1" applyBorder="1"/>
    <xf numFmtId="0" fontId="9" fillId="0" borderId="0" xfId="1" applyFont="1" applyAlignment="1">
      <alignment horizontal="left"/>
    </xf>
    <xf numFmtId="0" fontId="9" fillId="0" borderId="4" xfId="1" applyFont="1" applyBorder="1" applyAlignment="1">
      <alignment horizontal="left"/>
    </xf>
    <xf numFmtId="4" fontId="6" fillId="3" borderId="18" xfId="1" applyNumberFormat="1" applyFont="1" applyFill="1" applyBorder="1" applyProtection="1">
      <protection hidden="1"/>
    </xf>
    <xf numFmtId="4" fontId="7" fillId="0" borderId="16" xfId="1" applyNumberFormat="1" applyFont="1" applyBorder="1" applyProtection="1">
      <protection hidden="1"/>
    </xf>
    <xf numFmtId="0" fontId="10" fillId="0" borderId="9" xfId="1" applyFont="1" applyBorder="1"/>
    <xf numFmtId="0" fontId="7" fillId="0" borderId="3" xfId="1" applyFont="1" applyBorder="1"/>
    <xf numFmtId="0" fontId="8" fillId="0" borderId="2" xfId="1" applyFont="1" applyBorder="1" applyAlignment="1">
      <alignment horizontal="right"/>
    </xf>
    <xf numFmtId="0" fontId="7" fillId="0" borderId="2" xfId="1" applyFont="1" applyBorder="1"/>
    <xf numFmtId="0" fontId="8" fillId="0" borderId="4" xfId="1" applyFont="1" applyBorder="1" applyAlignment="1">
      <alignment horizontal="left"/>
    </xf>
    <xf numFmtId="4" fontId="6" fillId="0" borderId="4" xfId="1" applyNumberFormat="1" applyFont="1" applyBorder="1" applyAlignment="1">
      <alignment horizontal="right"/>
    </xf>
    <xf numFmtId="0" fontId="7" fillId="0" borderId="10" xfId="1" applyFont="1" applyBorder="1"/>
    <xf numFmtId="0" fontId="7" fillId="0" borderId="6" xfId="1" applyFont="1" applyBorder="1"/>
    <xf numFmtId="0" fontId="7" fillId="0" borderId="13" xfId="1" applyFont="1" applyBorder="1"/>
    <xf numFmtId="0" fontId="7" fillId="2" borderId="6" xfId="1" applyFont="1" applyFill="1" applyBorder="1"/>
    <xf numFmtId="0" fontId="8" fillId="2" borderId="6" xfId="1" applyFont="1" applyFill="1" applyBorder="1" applyAlignment="1">
      <alignment horizontal="left"/>
    </xf>
    <xf numFmtId="4" fontId="6" fillId="2" borderId="14" xfId="1" applyNumberFormat="1" applyFont="1" applyFill="1" applyBorder="1" applyProtection="1">
      <protection hidden="1"/>
    </xf>
    <xf numFmtId="4" fontId="6" fillId="2" borderId="11" xfId="1" applyNumberFormat="1" applyFont="1" applyFill="1" applyBorder="1" applyProtection="1">
      <protection hidden="1"/>
    </xf>
    <xf numFmtId="0" fontId="10" fillId="0" borderId="0" xfId="1" applyFont="1"/>
    <xf numFmtId="0" fontId="7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17" fillId="0" borderId="0" xfId="5" applyFont="1" applyAlignment="1">
      <alignment horizontal="right" vertical="center"/>
    </xf>
    <xf numFmtId="0" fontId="17" fillId="0" borderId="0" xfId="5" applyFont="1" applyAlignment="1">
      <alignment horizontal="left" vertical="center" wrapText="1"/>
    </xf>
    <xf numFmtId="0" fontId="18" fillId="16" borderId="0" xfId="5" applyFont="1" applyFill="1" applyAlignment="1">
      <alignment vertical="center"/>
    </xf>
    <xf numFmtId="0" fontId="18" fillId="16" borderId="0" xfId="5" applyFont="1" applyFill="1" applyAlignment="1">
      <alignment horizontal="left" vertical="center" wrapText="1"/>
    </xf>
    <xf numFmtId="0" fontId="18" fillId="17" borderId="0" xfId="5" applyFont="1" applyFill="1" applyAlignment="1">
      <alignment vertical="center"/>
    </xf>
    <xf numFmtId="0" fontId="18" fillId="17" borderId="0" xfId="5" applyFont="1" applyFill="1" applyAlignment="1">
      <alignment vertical="center" wrapTex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vertical="center" wrapText="1"/>
    </xf>
    <xf numFmtId="0" fontId="20" fillId="0" borderId="0" xfId="5" applyFont="1" applyAlignment="1">
      <alignment vertical="center"/>
    </xf>
    <xf numFmtId="0" fontId="20" fillId="0" borderId="0" xfId="5" applyFont="1" applyAlignment="1">
      <alignment vertical="center" wrapText="1"/>
    </xf>
    <xf numFmtId="0" fontId="18" fillId="3" borderId="0" xfId="5" applyFont="1" applyFill="1" applyAlignment="1">
      <alignment vertical="center"/>
    </xf>
    <xf numFmtId="0" fontId="18" fillId="3" borderId="0" xfId="5" applyFont="1" applyFill="1" applyAlignment="1">
      <alignment vertical="center" wrapText="1"/>
    </xf>
    <xf numFmtId="0" fontId="20" fillId="0" borderId="0" xfId="5" applyFont="1" applyAlignment="1">
      <alignment wrapText="1"/>
    </xf>
    <xf numFmtId="0" fontId="16" fillId="0" borderId="0" xfId="5"/>
    <xf numFmtId="0" fontId="20" fillId="0" borderId="0" xfId="5" applyFont="1" applyAlignment="1">
      <alignment horizontal="left" vertical="center" wrapText="1"/>
    </xf>
    <xf numFmtId="0" fontId="19" fillId="0" borderId="0" xfId="5" applyFont="1" applyAlignment="1">
      <alignment wrapText="1"/>
    </xf>
    <xf numFmtId="0" fontId="19" fillId="0" borderId="0" xfId="5" applyFont="1" applyAlignment="1">
      <alignment horizontal="left" vertical="center" wrapText="1"/>
    </xf>
    <xf numFmtId="0" fontId="18" fillId="18" borderId="0" xfId="5" applyFont="1" applyFill="1" applyAlignment="1">
      <alignment vertical="center"/>
    </xf>
    <xf numFmtId="0" fontId="18" fillId="18" borderId="0" xfId="5" applyFont="1" applyFill="1" applyAlignment="1">
      <alignment vertical="center"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horizontal="left" vertical="center" wrapText="1"/>
    </xf>
    <xf numFmtId="0" fontId="18" fillId="4" borderId="0" xfId="5" applyFont="1" applyFill="1" applyAlignment="1">
      <alignment wrapText="1"/>
    </xf>
    <xf numFmtId="0" fontId="18" fillId="2" borderId="0" xfId="5" applyFont="1" applyFill="1" applyAlignment="1">
      <alignment vertical="center"/>
    </xf>
    <xf numFmtId="0" fontId="18" fillId="2" borderId="0" xfId="5" applyFont="1" applyFill="1" applyAlignment="1">
      <alignment vertical="center" wrapText="1"/>
    </xf>
    <xf numFmtId="0" fontId="19" fillId="0" borderId="0" xfId="5" applyFont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3" fillId="0" borderId="0" xfId="5" applyFont="1" applyAlignment="1">
      <alignment vertical="center" wrapText="1"/>
    </xf>
    <xf numFmtId="0" fontId="18" fillId="0" borderId="0" xfId="5" applyFont="1" applyAlignment="1">
      <alignment vertical="center"/>
    </xf>
    <xf numFmtId="0" fontId="18" fillId="0" borderId="0" xfId="5" applyFont="1" applyAlignment="1">
      <alignment vertical="center" wrapText="1"/>
    </xf>
    <xf numFmtId="0" fontId="21" fillId="0" borderId="0" xfId="5" applyFont="1" applyAlignment="1">
      <alignment wrapText="1"/>
    </xf>
    <xf numFmtId="0" fontId="20" fillId="0" borderId="0" xfId="5" applyFont="1" applyAlignment="1">
      <alignment horizontal="right" vertical="center" wrapText="1"/>
    </xf>
    <xf numFmtId="0" fontId="18" fillId="19" borderId="0" xfId="5" applyFont="1" applyFill="1" applyAlignment="1">
      <alignment vertical="center"/>
    </xf>
    <xf numFmtId="0" fontId="18" fillId="19" borderId="0" xfId="5" applyFont="1" applyFill="1" applyAlignment="1">
      <alignment vertical="center" wrapText="1"/>
    </xf>
    <xf numFmtId="0" fontId="18" fillId="20" borderId="0" xfId="5" applyFont="1" applyFill="1" applyAlignment="1">
      <alignment vertical="center"/>
    </xf>
    <xf numFmtId="0" fontId="18" fillId="20" borderId="0" xfId="5" applyFont="1" applyFill="1" applyAlignment="1">
      <alignment vertical="center" wrapText="1"/>
    </xf>
    <xf numFmtId="0" fontId="21" fillId="0" borderId="0" xfId="5" applyFont="1" applyAlignment="1">
      <alignment vertical="center"/>
    </xf>
    <xf numFmtId="0" fontId="20" fillId="2" borderId="0" xfId="5" applyFont="1" applyFill="1" applyAlignment="1">
      <alignment vertical="center"/>
    </xf>
    <xf numFmtId="1" fontId="19" fillId="0" borderId="0" xfId="5" applyNumberFormat="1" applyFont="1" applyAlignment="1">
      <alignment vertical="center"/>
    </xf>
    <xf numFmtId="0" fontId="20" fillId="4" borderId="0" xfId="5" applyFont="1" applyFill="1" applyAlignment="1">
      <alignment wrapText="1"/>
    </xf>
    <xf numFmtId="0" fontId="21" fillId="0" borderId="0" xfId="5" applyFont="1" applyAlignment="1">
      <alignment vertical="center" wrapText="1"/>
    </xf>
    <xf numFmtId="0" fontId="19" fillId="3" borderId="0" xfId="5" applyFont="1" applyFill="1" applyAlignment="1">
      <alignment vertical="center"/>
    </xf>
    <xf numFmtId="0" fontId="19" fillId="3" borderId="0" xfId="5" applyFont="1" applyFill="1" applyAlignment="1">
      <alignment vertical="center" wrapText="1"/>
    </xf>
    <xf numFmtId="0" fontId="18" fillId="0" borderId="0" xfId="5" applyFont="1" applyAlignment="1">
      <alignment horizontal="left" vertical="center" wrapText="1"/>
    </xf>
    <xf numFmtId="0" fontId="17" fillId="0" borderId="0" xfId="5" applyFont="1" applyAlignment="1">
      <alignment horizontal="right" wrapText="1"/>
    </xf>
    <xf numFmtId="0" fontId="17" fillId="0" borderId="0" xfId="5" applyFont="1" applyAlignment="1">
      <alignment horizontal="left" wrapText="1"/>
    </xf>
    <xf numFmtId="0" fontId="18" fillId="0" borderId="0" xfId="5" applyFont="1" applyAlignment="1">
      <alignment wrapText="1"/>
    </xf>
    <xf numFmtId="49" fontId="6" fillId="0" borderId="11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11" fillId="0" borderId="0" xfId="2" applyNumberFormat="1" applyFont="1" applyAlignment="1">
      <alignment vertical="center" wrapText="1"/>
    </xf>
    <xf numFmtId="0" fontId="11" fillId="0" borderId="0" xfId="2" applyFont="1" applyAlignment="1">
      <alignment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8" fillId="0" borderId="0" xfId="0" applyFont="1"/>
    <xf numFmtId="0" fontId="11" fillId="0" borderId="4" xfId="0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3" fontId="6" fillId="0" borderId="17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4" fontId="7" fillId="0" borderId="4" xfId="1" applyNumberFormat="1" applyFont="1" applyBorder="1" applyAlignment="1" applyProtection="1">
      <alignment vertical="center"/>
      <protection locked="0"/>
    </xf>
    <xf numFmtId="0" fontId="33" fillId="0" borderId="0" xfId="7" applyFont="1" applyFill="1" applyAlignment="1">
      <alignment vertical="center"/>
    </xf>
    <xf numFmtId="3" fontId="11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" fontId="6" fillId="0" borderId="4" xfId="1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" fontId="11" fillId="0" borderId="4" xfId="1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4" fontId="6" fillId="0" borderId="4" xfId="1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4" fontId="7" fillId="0" borderId="4" xfId="1" applyNumberFormat="1" applyFont="1" applyBorder="1" applyAlignment="1" applyProtection="1">
      <alignment vertical="center"/>
      <protection hidden="1"/>
    </xf>
    <xf numFmtId="0" fontId="12" fillId="0" borderId="0" xfId="1" applyFont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vertical="center"/>
    </xf>
    <xf numFmtId="0" fontId="8" fillId="0" borderId="8" xfId="1" applyFont="1" applyBorder="1" applyAlignment="1">
      <alignment horizontal="left" vertical="center"/>
    </xf>
    <xf numFmtId="3" fontId="6" fillId="0" borderId="4" xfId="0" applyNumberFormat="1" applyFont="1" applyBorder="1" applyAlignment="1">
      <alignment vertical="center"/>
    </xf>
    <xf numFmtId="4" fontId="7" fillId="0" borderId="5" xfId="1" applyNumberFormat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4" fontId="7" fillId="0" borderId="15" xfId="1" applyNumberFormat="1" applyFont="1" applyBorder="1" applyAlignment="1">
      <alignment vertical="center"/>
    </xf>
    <xf numFmtId="4" fontId="6" fillId="0" borderId="16" xfId="1" applyNumberFormat="1" applyFont="1" applyBorder="1" applyAlignment="1" applyProtection="1">
      <alignment vertical="center"/>
      <protection hidden="1"/>
    </xf>
    <xf numFmtId="4" fontId="7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16" xfId="1" applyNumberFormat="1" applyFont="1" applyBorder="1" applyAlignment="1" applyProtection="1">
      <alignment vertical="center"/>
      <protection locked="0"/>
    </xf>
    <xf numFmtId="0" fontId="6" fillId="0" borderId="1" xfId="1" applyFont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4" fontId="6" fillId="0" borderId="13" xfId="1" applyNumberFormat="1" applyFont="1" applyBorder="1" applyAlignment="1" applyProtection="1">
      <alignment vertical="center"/>
      <protection locked="0"/>
    </xf>
    <xf numFmtId="0" fontId="9" fillId="0" borderId="0" xfId="1" applyFont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4" fontId="6" fillId="0" borderId="18" xfId="1" applyNumberFormat="1" applyFont="1" applyBorder="1" applyAlignment="1" applyProtection="1">
      <alignment vertical="center"/>
      <protection hidden="1"/>
    </xf>
    <xf numFmtId="4" fontId="7" fillId="0" borderId="16" xfId="1" applyNumberFormat="1" applyFont="1" applyBorder="1" applyAlignment="1" applyProtection="1">
      <alignment vertical="center"/>
      <protection hidden="1"/>
    </xf>
    <xf numFmtId="0" fontId="7" fillId="0" borderId="8" xfId="1" applyFont="1" applyBorder="1" applyAlignment="1">
      <alignment horizontal="left" vertical="center"/>
    </xf>
    <xf numFmtId="4" fontId="6" fillId="0" borderId="11" xfId="1" applyNumberFormat="1" applyFont="1" applyBorder="1" applyAlignment="1" applyProtection="1">
      <alignment vertical="center"/>
      <protection hidden="1"/>
    </xf>
    <xf numFmtId="0" fontId="10" fillId="0" borderId="9" xfId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8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4" fontId="6" fillId="0" borderId="4" xfId="1" applyNumberFormat="1" applyFont="1" applyBorder="1" applyAlignment="1">
      <alignment horizontal="right" vertical="center"/>
    </xf>
    <xf numFmtId="0" fontId="7" fillId="0" borderId="10" xfId="1" applyFont="1" applyBorder="1" applyAlignment="1">
      <alignment horizontal="left" vertical="center"/>
    </xf>
    <xf numFmtId="0" fontId="7" fillId="0" borderId="6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8" fillId="0" borderId="6" xfId="1" applyFont="1" applyBorder="1" applyAlignment="1">
      <alignment horizontal="left" vertical="center"/>
    </xf>
    <xf numFmtId="4" fontId="6" fillId="0" borderId="14" xfId="1" applyNumberFormat="1" applyFont="1" applyBorder="1" applyAlignment="1" applyProtection="1">
      <alignment vertical="center"/>
      <protection hidden="1"/>
    </xf>
    <xf numFmtId="0" fontId="10" fillId="0" borderId="0" xfId="1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34" fillId="0" borderId="0" xfId="5" applyFont="1" applyAlignment="1">
      <alignment horizontal="left" vertical="center"/>
    </xf>
    <xf numFmtId="0" fontId="34" fillId="0" borderId="4" xfId="0" applyFont="1" applyBorder="1" applyAlignment="1">
      <alignment vertical="center"/>
    </xf>
    <xf numFmtId="0" fontId="34" fillId="0" borderId="0" xfId="5" applyFont="1" applyAlignment="1">
      <alignment vertical="center"/>
    </xf>
    <xf numFmtId="0" fontId="34" fillId="0" borderId="0" xfId="5" applyFont="1" applyAlignment="1">
      <alignment horizontal="left" vertical="center" wrapText="1"/>
    </xf>
    <xf numFmtId="3" fontId="35" fillId="0" borderId="1" xfId="0" applyNumberFormat="1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4" fontId="35" fillId="0" borderId="4" xfId="1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4" fontId="35" fillId="0" borderId="4" xfId="1" applyNumberFormat="1" applyFont="1" applyBorder="1" applyAlignment="1" applyProtection="1">
      <alignment vertical="center"/>
      <protection hidden="1"/>
    </xf>
    <xf numFmtId="3" fontId="35" fillId="0" borderId="0" xfId="0" applyNumberFormat="1" applyFont="1" applyAlignment="1">
      <alignment horizontal="left" vertical="center"/>
    </xf>
    <xf numFmtId="4" fontId="35" fillId="0" borderId="4" xfId="1" applyNumberFormat="1" applyFont="1" applyBorder="1" applyAlignment="1" applyProtection="1">
      <alignment vertical="center"/>
      <protection locked="0"/>
    </xf>
    <xf numFmtId="0" fontId="7" fillId="7" borderId="8" xfId="1" applyFont="1" applyFill="1" applyBorder="1" applyAlignment="1">
      <alignment vertical="center"/>
    </xf>
    <xf numFmtId="0" fontId="8" fillId="7" borderId="18" xfId="1" applyFont="1" applyFill="1" applyBorder="1" applyAlignment="1">
      <alignment horizontal="left" vertical="center"/>
    </xf>
    <xf numFmtId="4" fontId="8" fillId="7" borderId="18" xfId="1" applyNumberFormat="1" applyFont="1" applyFill="1" applyBorder="1" applyAlignment="1" applyProtection="1">
      <alignment vertical="center"/>
      <protection hidden="1"/>
    </xf>
    <xf numFmtId="0" fontId="7" fillId="7" borderId="7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7" fillId="7" borderId="7" xfId="1" applyFont="1" applyFill="1" applyBorder="1" applyAlignment="1">
      <alignment horizontal="left" vertical="center"/>
    </xf>
    <xf numFmtId="4" fontId="8" fillId="7" borderId="11" xfId="1" applyNumberFormat="1" applyFont="1" applyFill="1" applyBorder="1" applyAlignment="1" applyProtection="1">
      <alignment vertical="center"/>
      <protection hidden="1"/>
    </xf>
    <xf numFmtId="0" fontId="8" fillId="7" borderId="8" xfId="1" applyFont="1" applyFill="1" applyBorder="1" applyAlignment="1">
      <alignment horizontal="left" vertical="center"/>
    </xf>
    <xf numFmtId="0" fontId="8" fillId="7" borderId="13" xfId="1" applyFont="1" applyFill="1" applyBorder="1" applyAlignment="1">
      <alignment horizontal="left" vertical="center"/>
    </xf>
    <xf numFmtId="4" fontId="8" fillId="7" borderId="13" xfId="1" applyNumberFormat="1" applyFont="1" applyFill="1" applyBorder="1" applyAlignment="1" applyProtection="1">
      <alignment vertical="center"/>
      <protection hidden="1"/>
    </xf>
    <xf numFmtId="4" fontId="6" fillId="7" borderId="18" xfId="1" applyNumberFormat="1" applyFont="1" applyFill="1" applyBorder="1" applyAlignment="1" applyProtection="1">
      <alignment vertical="center"/>
      <protection hidden="1"/>
    </xf>
    <xf numFmtId="0" fontId="7" fillId="7" borderId="8" xfId="1" applyFont="1" applyFill="1" applyBorder="1" applyAlignment="1">
      <alignment horizontal="left" vertical="center"/>
    </xf>
    <xf numFmtId="4" fontId="6" fillId="7" borderId="11" xfId="1" applyNumberFormat="1" applyFont="1" applyFill="1" applyBorder="1" applyAlignment="1" applyProtection="1">
      <alignment vertical="center"/>
      <protection hidden="1"/>
    </xf>
    <xf numFmtId="4" fontId="24" fillId="21" borderId="0" xfId="1" applyNumberFormat="1" applyFont="1" applyFill="1" applyAlignment="1">
      <alignment vertical="center"/>
    </xf>
    <xf numFmtId="2" fontId="11" fillId="0" borderId="0" xfId="2" applyNumberFormat="1" applyFont="1" applyAlignment="1">
      <alignment vertical="center" wrapText="1"/>
    </xf>
    <xf numFmtId="4" fontId="11" fillId="0" borderId="0" xfId="2" applyNumberFormat="1" applyFont="1" applyAlignment="1">
      <alignment vertical="center"/>
    </xf>
    <xf numFmtId="9" fontId="7" fillId="35" borderId="0" xfId="1" applyNumberFormat="1" applyFont="1" applyFill="1" applyAlignment="1">
      <alignment vertical="center"/>
    </xf>
    <xf numFmtId="4" fontId="7" fillId="35" borderId="0" xfId="1" applyNumberFormat="1" applyFont="1" applyFill="1" applyAlignment="1">
      <alignment vertical="center"/>
    </xf>
    <xf numFmtId="4" fontId="34" fillId="0" borderId="4" xfId="1" applyNumberFormat="1" applyFont="1" applyBorder="1" applyAlignment="1" applyProtection="1">
      <alignment vertical="center"/>
      <protection hidden="1"/>
    </xf>
    <xf numFmtId="4" fontId="35" fillId="0" borderId="16" xfId="0" applyNumberFormat="1" applyFont="1" applyBorder="1" applyAlignment="1">
      <alignment horizontal="right" vertical="center"/>
    </xf>
    <xf numFmtId="1" fontId="32" fillId="7" borderId="0" xfId="0" applyNumberFormat="1" applyFont="1" applyFill="1" applyAlignment="1" applyProtection="1">
      <alignment horizontal="center"/>
      <protection locked="0"/>
    </xf>
    <xf numFmtId="1" fontId="32" fillId="7" borderId="0" xfId="0" applyNumberFormat="1" applyFont="1" applyFill="1" applyProtection="1">
      <protection locked="0"/>
    </xf>
    <xf numFmtId="1" fontId="32" fillId="7" borderId="24" xfId="0" applyNumberFormat="1" applyFont="1" applyFill="1" applyBorder="1" applyProtection="1">
      <protection locked="0"/>
    </xf>
    <xf numFmtId="0" fontId="44" fillId="0" borderId="0" xfId="5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46" fillId="0" borderId="0" xfId="0" applyFont="1"/>
    <xf numFmtId="0" fontId="47" fillId="0" borderId="0" xfId="7" applyFont="1"/>
    <xf numFmtId="0" fontId="47" fillId="0" borderId="0" xfId="0" applyFont="1"/>
    <xf numFmtId="1" fontId="32" fillId="38" borderId="0" xfId="0" applyNumberFormat="1" applyFont="1" applyFill="1" applyProtection="1">
      <protection locked="0"/>
    </xf>
    <xf numFmtId="1" fontId="32" fillId="38" borderId="24" xfId="0" applyNumberFormat="1" applyFont="1" applyFill="1" applyBorder="1" applyProtection="1">
      <protection locked="0"/>
    </xf>
    <xf numFmtId="2" fontId="32" fillId="38" borderId="0" xfId="0" applyNumberFormat="1" applyFont="1" applyFill="1" applyProtection="1">
      <protection locked="0"/>
    </xf>
    <xf numFmtId="2" fontId="32" fillId="38" borderId="24" xfId="0" applyNumberFormat="1" applyFont="1" applyFill="1" applyBorder="1" applyProtection="1">
      <protection locked="0"/>
    </xf>
    <xf numFmtId="0" fontId="16" fillId="7" borderId="0" xfId="0" applyFont="1" applyFill="1"/>
    <xf numFmtId="0" fontId="37" fillId="30" borderId="0" xfId="0" applyFont="1" applyFill="1"/>
    <xf numFmtId="0" fontId="20" fillId="7" borderId="0" xfId="0" applyFont="1" applyFill="1"/>
    <xf numFmtId="4" fontId="20" fillId="7" borderId="0" xfId="0" applyNumberFormat="1" applyFont="1" applyFill="1"/>
    <xf numFmtId="0" fontId="20" fillId="7" borderId="0" xfId="0" applyFont="1" applyFill="1" applyAlignment="1">
      <alignment horizontal="left"/>
    </xf>
    <xf numFmtId="0" fontId="20" fillId="36" borderId="0" xfId="0" applyFont="1" applyFill="1"/>
    <xf numFmtId="0" fontId="39" fillId="36" borderId="0" xfId="0" applyFont="1" applyFill="1"/>
    <xf numFmtId="4" fontId="39" fillId="36" borderId="0" xfId="0" applyNumberFormat="1" applyFont="1" applyFill="1"/>
    <xf numFmtId="0" fontId="40" fillId="36" borderId="0" xfId="0" applyFont="1" applyFill="1" applyAlignment="1">
      <alignment horizontal="center"/>
    </xf>
    <xf numFmtId="0" fontId="37" fillId="7" borderId="0" xfId="0" applyFont="1" applyFill="1"/>
    <xf numFmtId="0" fontId="37" fillId="7" borderId="0" xfId="0" applyFont="1" applyFill="1" applyAlignment="1">
      <alignment horizontal="center"/>
    </xf>
    <xf numFmtId="0" fontId="38" fillId="7" borderId="0" xfId="0" applyFont="1" applyFill="1"/>
    <xf numFmtId="0" fontId="40" fillId="36" borderId="0" xfId="0" applyFont="1" applyFill="1" applyAlignment="1">
      <alignment horizontal="right"/>
    </xf>
    <xf numFmtId="4" fontId="40" fillId="36" borderId="0" xfId="0" applyNumberFormat="1" applyFont="1" applyFill="1"/>
    <xf numFmtId="4" fontId="39" fillId="36" borderId="0" xfId="0" applyNumberFormat="1" applyFont="1" applyFill="1" applyAlignment="1">
      <alignment horizontal="right"/>
    </xf>
    <xf numFmtId="0" fontId="37" fillId="7" borderId="26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right"/>
    </xf>
    <xf numFmtId="0" fontId="20" fillId="7" borderId="26" xfId="0" applyFont="1" applyFill="1" applyBorder="1"/>
    <xf numFmtId="0" fontId="20" fillId="7" borderId="12" xfId="0" applyFont="1" applyFill="1" applyBorder="1"/>
    <xf numFmtId="167" fontId="20" fillId="7" borderId="12" xfId="0" applyNumberFormat="1" applyFont="1" applyFill="1" applyBorder="1" applyAlignment="1">
      <alignment horizontal="right"/>
    </xf>
    <xf numFmtId="0" fontId="41" fillId="36" borderId="0" xfId="0" applyFont="1" applyFill="1" applyAlignment="1">
      <alignment horizontal="right"/>
    </xf>
    <xf numFmtId="4" fontId="41" fillId="36" borderId="0" xfId="0" applyNumberFormat="1" applyFont="1" applyFill="1"/>
    <xf numFmtId="0" fontId="39" fillId="36" borderId="0" xfId="0" applyFont="1" applyFill="1" applyAlignment="1">
      <alignment horizontal="right"/>
    </xf>
    <xf numFmtId="0" fontId="39" fillId="7" borderId="0" xfId="0" applyFont="1" applyFill="1" applyAlignment="1">
      <alignment horizontal="right"/>
    </xf>
    <xf numFmtId="0" fontId="37" fillId="7" borderId="23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right"/>
    </xf>
    <xf numFmtId="0" fontId="20" fillId="7" borderId="23" xfId="0" applyFont="1" applyFill="1" applyBorder="1"/>
    <xf numFmtId="0" fontId="20" fillId="7" borderId="24" xfId="0" applyFont="1" applyFill="1" applyBorder="1"/>
    <xf numFmtId="0" fontId="25" fillId="36" borderId="0" xfId="0" applyFont="1" applyFill="1" applyAlignment="1">
      <alignment horizontal="right"/>
    </xf>
    <xf numFmtId="4" fontId="25" fillId="36" borderId="0" xfId="0" applyNumberFormat="1" applyFont="1" applyFill="1"/>
    <xf numFmtId="0" fontId="20" fillId="7" borderId="21" xfId="0" applyFont="1" applyFill="1" applyBorder="1" applyAlignment="1">
      <alignment horizontal="left"/>
    </xf>
    <xf numFmtId="4" fontId="20" fillId="7" borderId="22" xfId="0" applyNumberFormat="1" applyFont="1" applyFill="1" applyBorder="1"/>
    <xf numFmtId="0" fontId="20" fillId="7" borderId="21" xfId="0" applyFont="1" applyFill="1" applyBorder="1"/>
    <xf numFmtId="0" fontId="17" fillId="11" borderId="12" xfId="0" applyFont="1" applyFill="1" applyBorder="1"/>
    <xf numFmtId="0" fontId="18" fillId="11" borderId="12" xfId="0" applyFont="1" applyFill="1" applyBorder="1"/>
    <xf numFmtId="1" fontId="18" fillId="11" borderId="12" xfId="0" applyNumberFormat="1" applyFont="1" applyFill="1" applyBorder="1"/>
    <xf numFmtId="2" fontId="36" fillId="7" borderId="0" xfId="0" applyNumberFormat="1" applyFont="1" applyFill="1" applyAlignment="1">
      <alignment horizontal="center"/>
    </xf>
    <xf numFmtId="0" fontId="18" fillId="11" borderId="12" xfId="0" applyFont="1" applyFill="1" applyBorder="1" applyAlignment="1">
      <alignment horizontal="right"/>
    </xf>
    <xf numFmtId="4" fontId="20" fillId="11" borderId="27" xfId="0" applyNumberFormat="1" applyFont="1" applyFill="1" applyBorder="1"/>
    <xf numFmtId="3" fontId="18" fillId="7" borderId="21" xfId="0" applyNumberFormat="1" applyFont="1" applyFill="1" applyBorder="1" applyAlignment="1">
      <alignment horizontal="left"/>
    </xf>
    <xf numFmtId="3" fontId="18" fillId="7" borderId="0" xfId="0" applyNumberFormat="1" applyFont="1" applyFill="1"/>
    <xf numFmtId="0" fontId="16" fillId="14" borderId="0" xfId="0" applyFont="1" applyFill="1"/>
    <xf numFmtId="0" fontId="20" fillId="14" borderId="0" xfId="0" applyFont="1" applyFill="1"/>
    <xf numFmtId="0" fontId="18" fillId="14" borderId="0" xfId="0" applyFont="1" applyFill="1"/>
    <xf numFmtId="1" fontId="32" fillId="14" borderId="0" xfId="0" applyNumberFormat="1" applyFont="1" applyFill="1"/>
    <xf numFmtId="0" fontId="43" fillId="14" borderId="0" xfId="0" applyFont="1" applyFill="1" applyAlignment="1">
      <alignment horizontal="center"/>
    </xf>
    <xf numFmtId="0" fontId="42" fillId="11" borderId="0" xfId="0" applyFont="1" applyFill="1" applyAlignment="1">
      <alignment horizontal="right"/>
    </xf>
    <xf numFmtId="4" fontId="22" fillId="11" borderId="22" xfId="0" applyNumberFormat="1" applyFont="1" applyFill="1" applyBorder="1"/>
    <xf numFmtId="3" fontId="20" fillId="7" borderId="21" xfId="0" applyNumberFormat="1" applyFont="1" applyFill="1" applyBorder="1" applyAlignment="1">
      <alignment horizontal="left"/>
    </xf>
    <xf numFmtId="0" fontId="20" fillId="14" borderId="0" xfId="0" applyFont="1" applyFill="1" applyAlignment="1">
      <alignment horizontal="right"/>
    </xf>
    <xf numFmtId="1" fontId="20" fillId="14" borderId="0" xfId="0" applyNumberFormat="1" applyFont="1" applyFill="1"/>
    <xf numFmtId="1" fontId="32" fillId="7" borderId="0" xfId="0" applyNumberFormat="1" applyFont="1" applyFill="1" applyAlignment="1">
      <alignment horizontal="center"/>
    </xf>
    <xf numFmtId="3" fontId="20" fillId="7" borderId="0" xfId="0" applyNumberFormat="1" applyFont="1" applyFill="1"/>
    <xf numFmtId="1" fontId="32" fillId="7" borderId="0" xfId="0" applyNumberFormat="1" applyFont="1" applyFill="1"/>
    <xf numFmtId="4" fontId="20" fillId="14" borderId="22" xfId="0" applyNumberFormat="1" applyFont="1" applyFill="1" applyBorder="1"/>
    <xf numFmtId="0" fontId="16" fillId="14" borderId="24" xfId="0" applyFont="1" applyFill="1" applyBorder="1"/>
    <xf numFmtId="0" fontId="20" fillId="14" borderId="24" xfId="0" applyFont="1" applyFill="1" applyBorder="1"/>
    <xf numFmtId="0" fontId="20" fillId="14" borderId="24" xfId="0" applyFont="1" applyFill="1" applyBorder="1" applyAlignment="1">
      <alignment horizontal="right"/>
    </xf>
    <xf numFmtId="1" fontId="32" fillId="14" borderId="24" xfId="0" applyNumberFormat="1" applyFont="1" applyFill="1" applyBorder="1"/>
    <xf numFmtId="1" fontId="32" fillId="7" borderId="24" xfId="0" applyNumberFormat="1" applyFont="1" applyFill="1" applyBorder="1"/>
    <xf numFmtId="2" fontId="20" fillId="14" borderId="24" xfId="0" applyNumberFormat="1" applyFont="1" applyFill="1" applyBorder="1" applyAlignment="1">
      <alignment horizontal="center"/>
    </xf>
    <xf numFmtId="4" fontId="20" fillId="14" borderId="25" xfId="0" applyNumberFormat="1" applyFont="1" applyFill="1" applyBorder="1"/>
    <xf numFmtId="0" fontId="20" fillId="14" borderId="22" xfId="0" applyFont="1" applyFill="1" applyBorder="1"/>
    <xf numFmtId="0" fontId="43" fillId="14" borderId="0" xfId="0" applyFont="1" applyFill="1"/>
    <xf numFmtId="2" fontId="20" fillId="14" borderId="0" xfId="0" applyNumberFormat="1" applyFont="1" applyFill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36" fillId="7" borderId="12" xfId="0" applyFont="1" applyFill="1" applyBorder="1" applyAlignment="1">
      <alignment horizontal="center"/>
    </xf>
    <xf numFmtId="0" fontId="20" fillId="7" borderId="21" xfId="1" applyFont="1" applyFill="1" applyBorder="1" applyAlignment="1">
      <alignment horizontal="left"/>
    </xf>
    <xf numFmtId="0" fontId="20" fillId="7" borderId="0" xfId="1" applyFont="1" applyFill="1"/>
    <xf numFmtId="4" fontId="20" fillId="7" borderId="0" xfId="1" applyNumberFormat="1" applyFont="1" applyFill="1"/>
    <xf numFmtId="4" fontId="20" fillId="7" borderId="22" xfId="1" applyNumberFormat="1" applyFont="1" applyFill="1" applyBorder="1"/>
    <xf numFmtId="0" fontId="42" fillId="14" borderId="0" xfId="0" applyFont="1" applyFill="1" applyAlignment="1">
      <alignment horizontal="right"/>
    </xf>
    <xf numFmtId="4" fontId="22" fillId="14" borderId="22" xfId="0" applyNumberFormat="1" applyFont="1" applyFill="1" applyBorder="1"/>
    <xf numFmtId="0" fontId="27" fillId="25" borderId="0" xfId="0" applyFont="1" applyFill="1"/>
    <xf numFmtId="0" fontId="31" fillId="25" borderId="0" xfId="0" applyFont="1" applyFill="1"/>
    <xf numFmtId="0" fontId="31" fillId="25" borderId="19" xfId="0" applyFont="1" applyFill="1" applyBorder="1"/>
    <xf numFmtId="0" fontId="16" fillId="9" borderId="12" xfId="0" applyFont="1" applyFill="1" applyBorder="1"/>
    <xf numFmtId="0" fontId="18" fillId="9" borderId="12" xfId="0" applyFont="1" applyFill="1" applyBorder="1"/>
    <xf numFmtId="0" fontId="20" fillId="9" borderId="12" xfId="0" applyFont="1" applyFill="1" applyBorder="1"/>
    <xf numFmtId="1" fontId="18" fillId="9" borderId="12" xfId="0" applyNumberFormat="1" applyFont="1" applyFill="1" applyBorder="1"/>
    <xf numFmtId="0" fontId="18" fillId="9" borderId="12" xfId="0" applyFont="1" applyFill="1" applyBorder="1" applyAlignment="1">
      <alignment horizontal="right"/>
    </xf>
    <xf numFmtId="4" fontId="20" fillId="9" borderId="27" xfId="0" applyNumberFormat="1" applyFont="1" applyFill="1" applyBorder="1"/>
    <xf numFmtId="0" fontId="16" fillId="10" borderId="0" xfId="0" applyFont="1" applyFill="1"/>
    <xf numFmtId="0" fontId="20" fillId="10" borderId="0" xfId="0" applyFont="1" applyFill="1"/>
    <xf numFmtId="0" fontId="18" fillId="10" borderId="0" xfId="0" applyFont="1" applyFill="1"/>
    <xf numFmtId="0" fontId="18" fillId="9" borderId="0" xfId="0" applyFont="1" applyFill="1" applyAlignment="1">
      <alignment horizontal="right"/>
    </xf>
    <xf numFmtId="4" fontId="20" fillId="9" borderId="22" xfId="0" applyNumberFormat="1" applyFont="1" applyFill="1" applyBorder="1"/>
    <xf numFmtId="0" fontId="20" fillId="10" borderId="0" xfId="0" applyFont="1" applyFill="1" applyAlignment="1">
      <alignment horizontal="right"/>
    </xf>
    <xf numFmtId="4" fontId="20" fillId="10" borderId="22" xfId="0" applyNumberFormat="1" applyFont="1" applyFill="1" applyBorder="1"/>
    <xf numFmtId="1" fontId="20" fillId="7" borderId="21" xfId="0" applyNumberFormat="1" applyFont="1" applyFill="1" applyBorder="1" applyAlignment="1">
      <alignment horizontal="left"/>
    </xf>
    <xf numFmtId="3" fontId="20" fillId="7" borderId="0" xfId="0" applyNumberFormat="1" applyFont="1" applyFill="1" applyAlignment="1">
      <alignment horizontal="left"/>
    </xf>
    <xf numFmtId="1" fontId="32" fillId="10" borderId="0" xfId="0" applyNumberFormat="1" applyFont="1" applyFill="1"/>
    <xf numFmtId="2" fontId="20" fillId="10" borderId="0" xfId="0" applyNumberFormat="1" applyFont="1" applyFill="1" applyAlignment="1">
      <alignment horizontal="center"/>
    </xf>
    <xf numFmtId="0" fontId="16" fillId="10" borderId="24" xfId="0" applyFont="1" applyFill="1" applyBorder="1"/>
    <xf numFmtId="0" fontId="20" fillId="10" borderId="24" xfId="0" applyFont="1" applyFill="1" applyBorder="1"/>
    <xf numFmtId="0" fontId="20" fillId="10" borderId="24" xfId="0" applyFont="1" applyFill="1" applyBorder="1" applyAlignment="1">
      <alignment horizontal="right"/>
    </xf>
    <xf numFmtId="4" fontId="20" fillId="10" borderId="25" xfId="0" applyNumberFormat="1" applyFont="1" applyFill="1" applyBorder="1"/>
    <xf numFmtId="0" fontId="20" fillId="10" borderId="22" xfId="0" applyFont="1" applyFill="1" applyBorder="1"/>
    <xf numFmtId="0" fontId="30" fillId="7" borderId="0" xfId="7" applyFont="1" applyFill="1" applyProtection="1"/>
    <xf numFmtId="0" fontId="18" fillId="10" borderId="0" xfId="0" applyFont="1" applyFill="1" applyAlignment="1">
      <alignment horizontal="right"/>
    </xf>
    <xf numFmtId="1" fontId="32" fillId="10" borderId="24" xfId="0" applyNumberFormat="1" applyFont="1" applyFill="1" applyBorder="1"/>
    <xf numFmtId="2" fontId="20" fillId="10" borderId="24" xfId="0" applyNumberFormat="1" applyFont="1" applyFill="1" applyBorder="1" applyAlignment="1">
      <alignment horizontal="center"/>
    </xf>
    <xf numFmtId="0" fontId="16" fillId="12" borderId="26" xfId="0" applyFont="1" applyFill="1" applyBorder="1"/>
    <xf numFmtId="0" fontId="18" fillId="12" borderId="12" xfId="0" applyFont="1" applyFill="1" applyBorder="1"/>
    <xf numFmtId="0" fontId="18" fillId="12" borderId="12" xfId="0" applyFont="1" applyFill="1" applyBorder="1" applyAlignment="1">
      <alignment horizontal="right"/>
    </xf>
    <xf numFmtId="4" fontId="20" fillId="12" borderId="27" xfId="0" applyNumberFormat="1" applyFont="1" applyFill="1" applyBorder="1"/>
    <xf numFmtId="0" fontId="16" fillId="22" borderId="21" xfId="0" applyFont="1" applyFill="1" applyBorder="1"/>
    <xf numFmtId="0" fontId="20" fillId="22" borderId="0" xfId="0" applyFont="1" applyFill="1"/>
    <xf numFmtId="0" fontId="18" fillId="22" borderId="0" xfId="0" applyFont="1" applyFill="1"/>
    <xf numFmtId="1" fontId="32" fillId="22" borderId="0" xfId="0" applyNumberFormat="1" applyFont="1" applyFill="1"/>
    <xf numFmtId="0" fontId="18" fillId="12" borderId="0" xfId="0" applyFont="1" applyFill="1" applyAlignment="1">
      <alignment horizontal="right"/>
    </xf>
    <xf numFmtId="4" fontId="20" fillId="12" borderId="22" xfId="0" applyNumberFormat="1" applyFont="1" applyFill="1" applyBorder="1"/>
    <xf numFmtId="0" fontId="20" fillId="22" borderId="0" xfId="0" applyFont="1" applyFill="1" applyAlignment="1">
      <alignment horizontal="right"/>
    </xf>
    <xf numFmtId="2" fontId="20" fillId="22" borderId="0" xfId="0" applyNumberFormat="1" applyFont="1" applyFill="1"/>
    <xf numFmtId="0" fontId="16" fillId="22" borderId="23" xfId="0" applyFont="1" applyFill="1" applyBorder="1"/>
    <xf numFmtId="0" fontId="20" fillId="22" borderId="24" xfId="0" applyFont="1" applyFill="1" applyBorder="1"/>
    <xf numFmtId="0" fontId="20" fillId="22" borderId="24" xfId="0" applyFont="1" applyFill="1" applyBorder="1" applyAlignment="1">
      <alignment horizontal="right"/>
    </xf>
    <xf numFmtId="2" fontId="20" fillId="22" borderId="24" xfId="0" applyNumberFormat="1" applyFont="1" applyFill="1" applyBorder="1"/>
    <xf numFmtId="4" fontId="20" fillId="22" borderId="25" xfId="0" applyNumberFormat="1" applyFont="1" applyFill="1" applyBorder="1"/>
    <xf numFmtId="0" fontId="18" fillId="22" borderId="0" xfId="0" applyFont="1" applyFill="1" applyAlignment="1">
      <alignment horizontal="right"/>
    </xf>
    <xf numFmtId="4" fontId="20" fillId="22" borderId="22" xfId="0" applyNumberFormat="1" applyFont="1" applyFill="1" applyBorder="1"/>
    <xf numFmtId="0" fontId="16" fillId="22" borderId="12" xfId="0" applyFont="1" applyFill="1" applyBorder="1"/>
    <xf numFmtId="0" fontId="18" fillId="22" borderId="12" xfId="0" applyFont="1" applyFill="1" applyBorder="1"/>
    <xf numFmtId="1" fontId="18" fillId="22" borderId="12" xfId="0" applyNumberFormat="1" applyFont="1" applyFill="1" applyBorder="1"/>
    <xf numFmtId="0" fontId="16" fillId="22" borderId="0" xfId="0" applyFont="1" applyFill="1"/>
    <xf numFmtId="2" fontId="32" fillId="22" borderId="0" xfId="0" applyNumberFormat="1" applyFont="1" applyFill="1"/>
    <xf numFmtId="2" fontId="20" fillId="22" borderId="0" xfId="0" applyNumberFormat="1" applyFont="1" applyFill="1" applyAlignment="1">
      <alignment horizontal="center"/>
    </xf>
    <xf numFmtId="0" fontId="27" fillId="27" borderId="19" xfId="0" applyFont="1" applyFill="1" applyBorder="1"/>
    <xf numFmtId="0" fontId="28" fillId="27" borderId="19" xfId="0" applyFont="1" applyFill="1" applyBorder="1"/>
    <xf numFmtId="4" fontId="28" fillId="27" borderId="20" xfId="0" applyNumberFormat="1" applyFont="1" applyFill="1" applyBorder="1"/>
    <xf numFmtId="0" fontId="18" fillId="7" borderId="0" xfId="0" applyFont="1" applyFill="1"/>
    <xf numFmtId="0" fontId="18" fillId="7" borderId="21" xfId="0" applyFont="1" applyFill="1" applyBorder="1" applyAlignment="1">
      <alignment horizontal="left"/>
    </xf>
    <xf numFmtId="4" fontId="18" fillId="7" borderId="22" xfId="0" applyNumberFormat="1" applyFont="1" applyFill="1" applyBorder="1"/>
    <xf numFmtId="0" fontId="18" fillId="7" borderId="21" xfId="0" applyFont="1" applyFill="1" applyBorder="1"/>
    <xf numFmtId="0" fontId="17" fillId="7" borderId="0" xfId="0" applyFont="1" applyFill="1"/>
    <xf numFmtId="0" fontId="16" fillId="8" borderId="12" xfId="0" applyFont="1" applyFill="1" applyBorder="1"/>
    <xf numFmtId="0" fontId="18" fillId="8" borderId="12" xfId="0" applyFont="1" applyFill="1" applyBorder="1"/>
    <xf numFmtId="1" fontId="18" fillId="8" borderId="12" xfId="0" applyNumberFormat="1" applyFont="1" applyFill="1" applyBorder="1"/>
    <xf numFmtId="0" fontId="18" fillId="8" borderId="12" xfId="0" applyFont="1" applyFill="1" applyBorder="1" applyAlignment="1">
      <alignment horizontal="right"/>
    </xf>
    <xf numFmtId="4" fontId="20" fillId="8" borderId="27" xfId="0" applyNumberFormat="1" applyFont="1" applyFill="1" applyBorder="1"/>
    <xf numFmtId="0" fontId="16" fillId="15" borderId="0" xfId="0" applyFont="1" applyFill="1"/>
    <xf numFmtId="0" fontId="20" fillId="15" borderId="0" xfId="0" applyFont="1" applyFill="1"/>
    <xf numFmtId="0" fontId="18" fillId="15" borderId="0" xfId="0" applyFont="1" applyFill="1"/>
    <xf numFmtId="1" fontId="32" fillId="15" borderId="0" xfId="0" applyNumberFormat="1" applyFont="1" applyFill="1"/>
    <xf numFmtId="0" fontId="18" fillId="8" borderId="0" xfId="0" applyFont="1" applyFill="1" applyAlignment="1">
      <alignment horizontal="right"/>
    </xf>
    <xf numFmtId="4" fontId="20" fillId="8" borderId="22" xfId="0" applyNumberFormat="1" applyFont="1" applyFill="1" applyBorder="1"/>
    <xf numFmtId="0" fontId="20" fillId="15" borderId="0" xfId="0" applyFont="1" applyFill="1" applyAlignment="1">
      <alignment horizontal="right"/>
    </xf>
    <xf numFmtId="0" fontId="16" fillId="15" borderId="24" xfId="0" applyFont="1" applyFill="1" applyBorder="1"/>
    <xf numFmtId="0" fontId="20" fillId="15" borderId="24" xfId="0" applyFont="1" applyFill="1" applyBorder="1"/>
    <xf numFmtId="0" fontId="20" fillId="15" borderId="24" xfId="0" applyFont="1" applyFill="1" applyBorder="1" applyAlignment="1">
      <alignment horizontal="right"/>
    </xf>
    <xf numFmtId="4" fontId="20" fillId="15" borderId="25" xfId="0" applyNumberFormat="1" applyFont="1" applyFill="1" applyBorder="1"/>
    <xf numFmtId="0" fontId="18" fillId="15" borderId="0" xfId="0" applyFont="1" applyFill="1" applyAlignment="1">
      <alignment horizontal="right"/>
    </xf>
    <xf numFmtId="4" fontId="20" fillId="15" borderId="22" xfId="0" applyNumberFormat="1" applyFont="1" applyFill="1" applyBorder="1"/>
    <xf numFmtId="2" fontId="32" fillId="15" borderId="0" xfId="0" applyNumberFormat="1" applyFont="1" applyFill="1"/>
    <xf numFmtId="2" fontId="20" fillId="15" borderId="0" xfId="0" applyNumberFormat="1" applyFont="1" applyFill="1" applyAlignment="1">
      <alignment horizontal="center"/>
    </xf>
    <xf numFmtId="0" fontId="16" fillId="15" borderId="12" xfId="0" applyFont="1" applyFill="1" applyBorder="1"/>
    <xf numFmtId="0" fontId="20" fillId="15" borderId="12" xfId="0" applyFont="1" applyFill="1" applyBorder="1"/>
    <xf numFmtId="0" fontId="27" fillId="28" borderId="19" xfId="0" applyFont="1" applyFill="1" applyBorder="1"/>
    <xf numFmtId="0" fontId="28" fillId="28" borderId="19" xfId="0" applyFont="1" applyFill="1" applyBorder="1"/>
    <xf numFmtId="4" fontId="28" fillId="28" borderId="20" xfId="0" applyNumberFormat="1" applyFont="1" applyFill="1" applyBorder="1"/>
    <xf numFmtId="0" fontId="16" fillId="13" borderId="12" xfId="0" applyFont="1" applyFill="1" applyBorder="1"/>
    <xf numFmtId="0" fontId="18" fillId="13" borderId="12" xfId="0" applyFont="1" applyFill="1" applyBorder="1"/>
    <xf numFmtId="0" fontId="20" fillId="13" borderId="12" xfId="0" applyFont="1" applyFill="1" applyBorder="1"/>
    <xf numFmtId="0" fontId="43" fillId="13" borderId="12" xfId="0" applyFont="1" applyFill="1" applyBorder="1" applyAlignment="1">
      <alignment horizontal="center"/>
    </xf>
    <xf numFmtId="4" fontId="20" fillId="13" borderId="27" xfId="0" applyNumberFormat="1" applyFont="1" applyFill="1" applyBorder="1"/>
    <xf numFmtId="0" fontId="16" fillId="24" borderId="0" xfId="0" applyFont="1" applyFill="1"/>
    <xf numFmtId="0" fontId="20" fillId="24" borderId="0" xfId="0" applyFont="1" applyFill="1"/>
    <xf numFmtId="0" fontId="20" fillId="24" borderId="0" xfId="0" applyFont="1" applyFill="1" applyAlignment="1">
      <alignment horizontal="right"/>
    </xf>
    <xf numFmtId="4" fontId="20" fillId="13" borderId="22" xfId="0" applyNumberFormat="1" applyFont="1" applyFill="1" applyBorder="1"/>
    <xf numFmtId="1" fontId="18" fillId="13" borderId="12" xfId="0" applyNumberFormat="1" applyFont="1" applyFill="1" applyBorder="1"/>
    <xf numFmtId="0" fontId="18" fillId="13" borderId="12" xfId="0" applyFont="1" applyFill="1" applyBorder="1" applyAlignment="1">
      <alignment horizontal="right"/>
    </xf>
    <xf numFmtId="1" fontId="32" fillId="24" borderId="0" xfId="0" applyNumberFormat="1" applyFont="1" applyFill="1"/>
    <xf numFmtId="0" fontId="18" fillId="24" borderId="0" xfId="0" applyFont="1" applyFill="1" applyAlignment="1">
      <alignment horizontal="right"/>
    </xf>
    <xf numFmtId="0" fontId="16" fillId="24" borderId="24" xfId="0" applyFont="1" applyFill="1" applyBorder="1"/>
    <xf numFmtId="0" fontId="20" fillId="24" borderId="24" xfId="0" applyFont="1" applyFill="1" applyBorder="1"/>
    <xf numFmtId="0" fontId="20" fillId="24" borderId="24" xfId="0" applyFont="1" applyFill="1" applyBorder="1" applyAlignment="1">
      <alignment horizontal="right"/>
    </xf>
    <xf numFmtId="0" fontId="18" fillId="24" borderId="24" xfId="0" applyFont="1" applyFill="1" applyBorder="1" applyAlignment="1">
      <alignment horizontal="right"/>
    </xf>
    <xf numFmtId="4" fontId="20" fillId="13" borderId="25" xfId="0" applyNumberFormat="1" applyFont="1" applyFill="1" applyBorder="1"/>
    <xf numFmtId="4" fontId="20" fillId="24" borderId="22" xfId="0" applyNumberFormat="1" applyFont="1" applyFill="1" applyBorder="1"/>
    <xf numFmtId="4" fontId="20" fillId="24" borderId="25" xfId="0" applyNumberFormat="1" applyFont="1" applyFill="1" applyBorder="1"/>
    <xf numFmtId="0" fontId="17" fillId="7" borderId="21" xfId="0" applyFont="1" applyFill="1" applyBorder="1" applyAlignment="1">
      <alignment horizontal="left"/>
    </xf>
    <xf numFmtId="0" fontId="20" fillId="8" borderId="12" xfId="0" applyFont="1" applyFill="1" applyBorder="1"/>
    <xf numFmtId="0" fontId="20" fillId="7" borderId="21" xfId="5" applyFont="1" applyFill="1" applyBorder="1" applyAlignment="1">
      <alignment horizontal="left" vertical="center"/>
    </xf>
    <xf numFmtId="0" fontId="20" fillId="7" borderId="0" xfId="5" applyFont="1" applyFill="1" applyAlignment="1">
      <alignment horizontal="left" vertical="center"/>
    </xf>
    <xf numFmtId="0" fontId="26" fillId="15" borderId="0" xfId="7" applyFill="1" applyBorder="1" applyProtection="1"/>
    <xf numFmtId="0" fontId="20" fillId="8" borderId="12" xfId="0" applyFont="1" applyFill="1" applyBorder="1" applyAlignment="1">
      <alignment horizontal="right"/>
    </xf>
    <xf numFmtId="0" fontId="28" fillId="30" borderId="19" xfId="0" applyFont="1" applyFill="1" applyBorder="1"/>
    <xf numFmtId="0" fontId="16" fillId="23" borderId="12" xfId="0" applyFont="1" applyFill="1" applyBorder="1"/>
    <xf numFmtId="0" fontId="20" fillId="23" borderId="12" xfId="0" applyFont="1" applyFill="1" applyBorder="1"/>
    <xf numFmtId="4" fontId="20" fillId="23" borderId="27" xfId="0" applyNumberFormat="1" applyFont="1" applyFill="1" applyBorder="1"/>
    <xf numFmtId="0" fontId="16" fillId="23" borderId="0" xfId="0" applyFont="1" applyFill="1"/>
    <xf numFmtId="0" fontId="20" fillId="23" borderId="0" xfId="0" applyFont="1" applyFill="1"/>
    <xf numFmtId="4" fontId="20" fillId="23" borderId="22" xfId="0" applyNumberFormat="1" applyFont="1" applyFill="1" applyBorder="1"/>
    <xf numFmtId="0" fontId="16" fillId="23" borderId="24" xfId="0" applyFont="1" applyFill="1" applyBorder="1"/>
    <xf numFmtId="0" fontId="20" fillId="23" borderId="24" xfId="0" applyFont="1" applyFill="1" applyBorder="1"/>
    <xf numFmtId="4" fontId="20" fillId="23" borderId="25" xfId="0" applyNumberFormat="1" applyFont="1" applyFill="1" applyBorder="1"/>
    <xf numFmtId="0" fontId="31" fillId="31" borderId="19" xfId="0" applyFont="1" applyFill="1" applyBorder="1" applyAlignment="1">
      <alignment horizontal="right"/>
    </xf>
    <xf numFmtId="0" fontId="16" fillId="10" borderId="12" xfId="0" applyFont="1" applyFill="1" applyBorder="1"/>
    <xf numFmtId="0" fontId="20" fillId="10" borderId="12" xfId="0" applyFont="1" applyFill="1" applyBorder="1"/>
    <xf numFmtId="4" fontId="20" fillId="10" borderId="27" xfId="0" applyNumberFormat="1" applyFont="1" applyFill="1" applyBorder="1"/>
    <xf numFmtId="0" fontId="20" fillId="7" borderId="24" xfId="0" applyFont="1" applyFill="1" applyBorder="1" applyAlignment="1">
      <alignment horizontal="left"/>
    </xf>
    <xf numFmtId="0" fontId="31" fillId="32" borderId="19" xfId="0" applyFont="1" applyFill="1" applyBorder="1" applyAlignment="1">
      <alignment horizontal="right"/>
    </xf>
    <xf numFmtId="0" fontId="20" fillId="33" borderId="0" xfId="0" applyFont="1" applyFill="1"/>
    <xf numFmtId="4" fontId="20" fillId="33" borderId="22" xfId="0" applyNumberFormat="1" applyFont="1" applyFill="1" applyBorder="1"/>
    <xf numFmtId="0" fontId="16" fillId="33" borderId="0" xfId="0" applyFont="1" applyFill="1"/>
    <xf numFmtId="0" fontId="30" fillId="7" borderId="21" xfId="7" applyFont="1" applyFill="1" applyBorder="1" applyProtection="1"/>
    <xf numFmtId="0" fontId="30" fillId="7" borderId="21" xfId="7" applyFont="1" applyFill="1" applyBorder="1" applyAlignment="1" applyProtection="1"/>
    <xf numFmtId="0" fontId="16" fillId="33" borderId="24" xfId="0" applyFont="1" applyFill="1" applyBorder="1"/>
    <xf numFmtId="1" fontId="32" fillId="33" borderId="24" xfId="0" applyNumberFormat="1" applyFont="1" applyFill="1" applyBorder="1"/>
    <xf numFmtId="0" fontId="20" fillId="33" borderId="24" xfId="0" applyFont="1" applyFill="1" applyBorder="1"/>
    <xf numFmtId="4" fontId="20" fillId="33" borderId="25" xfId="0" applyNumberFormat="1" applyFont="1" applyFill="1" applyBorder="1"/>
    <xf numFmtId="0" fontId="31" fillId="26" borderId="19" xfId="0" applyFont="1" applyFill="1" applyBorder="1" applyAlignment="1">
      <alignment horizontal="right"/>
    </xf>
    <xf numFmtId="0" fontId="28" fillId="26" borderId="19" xfId="0" applyFont="1" applyFill="1" applyBorder="1"/>
    <xf numFmtId="0" fontId="16" fillId="34" borderId="12" xfId="0" applyFont="1" applyFill="1" applyBorder="1"/>
    <xf numFmtId="0" fontId="20" fillId="7" borderId="12" xfId="0" applyFont="1" applyFill="1" applyBorder="1" applyAlignment="1">
      <alignment wrapText="1"/>
    </xf>
    <xf numFmtId="0" fontId="20" fillId="34" borderId="12" xfId="0" applyFont="1" applyFill="1" applyBorder="1"/>
    <xf numFmtId="4" fontId="20" fillId="34" borderId="27" xfId="0" applyNumberFormat="1" applyFont="1" applyFill="1" applyBorder="1"/>
    <xf numFmtId="0" fontId="16" fillId="34" borderId="0" xfId="0" applyFont="1" applyFill="1"/>
    <xf numFmtId="0" fontId="20" fillId="34" borderId="0" xfId="0" applyFont="1" applyFill="1"/>
    <xf numFmtId="4" fontId="20" fillId="34" borderId="22" xfId="0" applyNumberFormat="1" applyFont="1" applyFill="1" applyBorder="1"/>
    <xf numFmtId="0" fontId="16" fillId="34" borderId="24" xfId="0" applyFont="1" applyFill="1" applyBorder="1"/>
    <xf numFmtId="0" fontId="20" fillId="34" borderId="24" xfId="0" applyFont="1" applyFill="1" applyBorder="1"/>
    <xf numFmtId="4" fontId="20" fillId="34" borderId="25" xfId="0" applyNumberFormat="1" applyFont="1" applyFill="1" applyBorder="1"/>
    <xf numFmtId="4" fontId="20" fillId="0" borderId="0" xfId="0" applyNumberFormat="1" applyFont="1"/>
    <xf numFmtId="1" fontId="32" fillId="38" borderId="0" xfId="0" applyNumberFormat="1" applyFont="1" applyFill="1" applyAlignment="1" applyProtection="1">
      <alignment horizontal="center"/>
      <protection locked="0"/>
    </xf>
    <xf numFmtId="2" fontId="32" fillId="38" borderId="12" xfId="0" applyNumberFormat="1" applyFont="1" applyFill="1" applyBorder="1" applyProtection="1">
      <protection locked="0"/>
    </xf>
    <xf numFmtId="1" fontId="32" fillId="38" borderId="12" xfId="0" applyNumberFormat="1" applyFont="1" applyFill="1" applyBorder="1" applyProtection="1">
      <protection locked="0"/>
    </xf>
    <xf numFmtId="0" fontId="20" fillId="7" borderId="0" xfId="0" applyFont="1" applyFill="1" applyAlignment="1">
      <alignment horizontal="right"/>
    </xf>
    <xf numFmtId="2" fontId="20" fillId="7" borderId="0" xfId="0" applyNumberFormat="1" applyFont="1" applyFill="1"/>
    <xf numFmtId="0" fontId="20" fillId="7" borderId="20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/>
    </xf>
    <xf numFmtId="0" fontId="20" fillId="7" borderId="28" xfId="0" applyFont="1" applyFill="1" applyBorder="1" applyAlignment="1">
      <alignment horizontal="right"/>
    </xf>
    <xf numFmtId="0" fontId="20" fillId="7" borderId="19" xfId="0" applyFont="1" applyFill="1" applyBorder="1" applyAlignment="1">
      <alignment horizontal="center"/>
    </xf>
    <xf numFmtId="1" fontId="32" fillId="38" borderId="24" xfId="0" applyNumberFormat="1" applyFont="1" applyFill="1" applyBorder="1" applyAlignment="1" applyProtection="1">
      <alignment horizontal="center"/>
      <protection locked="0"/>
    </xf>
    <xf numFmtId="0" fontId="16" fillId="12" borderId="21" xfId="0" applyFont="1" applyFill="1" applyBorder="1"/>
    <xf numFmtId="0" fontId="18" fillId="12" borderId="0" xfId="0" applyFont="1" applyFill="1"/>
    <xf numFmtId="1" fontId="18" fillId="12" borderId="0" xfId="0" applyNumberFormat="1" applyFont="1" applyFill="1"/>
    <xf numFmtId="0" fontId="27" fillId="26" borderId="28" xfId="0" applyFont="1" applyFill="1" applyBorder="1"/>
    <xf numFmtId="0" fontId="28" fillId="26" borderId="19" xfId="0" applyFont="1" applyFill="1" applyBorder="1" applyAlignment="1">
      <alignment horizontal="right"/>
    </xf>
    <xf numFmtId="4" fontId="28" fillId="26" borderId="20" xfId="0" applyNumberFormat="1" applyFont="1" applyFill="1" applyBorder="1"/>
    <xf numFmtId="0" fontId="20" fillId="0" borderId="24" xfId="0" applyFont="1" applyBorder="1" applyProtection="1">
      <protection locked="0"/>
    </xf>
    <xf numFmtId="0" fontId="27" fillId="32" borderId="28" xfId="0" applyFont="1" applyFill="1" applyBorder="1"/>
    <xf numFmtId="0" fontId="28" fillId="32" borderId="19" xfId="0" applyFont="1" applyFill="1" applyBorder="1"/>
    <xf numFmtId="0" fontId="31" fillId="32" borderId="19" xfId="0" applyFont="1" applyFill="1" applyBorder="1"/>
    <xf numFmtId="4" fontId="28" fillId="32" borderId="20" xfId="0" applyNumberFormat="1" applyFont="1" applyFill="1" applyBorder="1"/>
    <xf numFmtId="0" fontId="20" fillId="7" borderId="0" xfId="0" applyFont="1" applyFill="1" applyProtection="1">
      <protection locked="0"/>
    </xf>
    <xf numFmtId="0" fontId="20" fillId="7" borderId="24" xfId="0" applyFont="1" applyFill="1" applyBorder="1" applyProtection="1">
      <protection locked="0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49" fillId="38" borderId="19" xfId="0" applyFont="1" applyFill="1" applyBorder="1" applyAlignment="1" applyProtection="1">
      <alignment horizontal="center"/>
      <protection locked="0"/>
    </xf>
    <xf numFmtId="2" fontId="49" fillId="38" borderId="20" xfId="0" applyNumberFormat="1" applyFont="1" applyFill="1" applyBorder="1" applyAlignment="1" applyProtection="1">
      <alignment horizontal="center"/>
      <protection locked="0"/>
    </xf>
    <xf numFmtId="2" fontId="49" fillId="38" borderId="27" xfId="0" applyNumberFormat="1" applyFont="1" applyFill="1" applyBorder="1" applyProtection="1">
      <protection locked="0"/>
    </xf>
    <xf numFmtId="2" fontId="49" fillId="38" borderId="25" xfId="0" applyNumberFormat="1" applyFont="1" applyFill="1" applyBorder="1" applyProtection="1">
      <protection locked="0"/>
    </xf>
    <xf numFmtId="2" fontId="49" fillId="38" borderId="19" xfId="0" applyNumberFormat="1" applyFont="1" applyFill="1" applyBorder="1" applyAlignment="1" applyProtection="1">
      <alignment horizontal="center"/>
      <protection locked="0"/>
    </xf>
    <xf numFmtId="0" fontId="49" fillId="38" borderId="20" xfId="0" applyFon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15" fillId="0" borderId="29" xfId="0" applyFont="1" applyBorder="1" applyAlignment="1">
      <alignment vertical="center"/>
    </xf>
    <xf numFmtId="4" fontId="35" fillId="7" borderId="4" xfId="1" applyNumberFormat="1" applyFont="1" applyFill="1" applyBorder="1" applyAlignment="1" applyProtection="1">
      <alignment vertical="center"/>
      <protection locked="0"/>
    </xf>
    <xf numFmtId="4" fontId="6" fillId="7" borderId="4" xfId="0" applyNumberFormat="1" applyFont="1" applyFill="1" applyBorder="1" applyAlignment="1" applyProtection="1">
      <alignment vertical="center"/>
      <protection locked="0"/>
    </xf>
    <xf numFmtId="2" fontId="34" fillId="7" borderId="16" xfId="5" applyNumberFormat="1" applyFont="1" applyFill="1" applyBorder="1" applyAlignment="1" applyProtection="1">
      <alignment horizontal="right" vertical="center"/>
      <protection locked="0"/>
    </xf>
    <xf numFmtId="4" fontId="34" fillId="7" borderId="4" xfId="1" applyNumberFormat="1" applyFont="1" applyFill="1" applyBorder="1" applyAlignment="1" applyProtection="1">
      <alignment vertical="center"/>
      <protection locked="0" hidden="1"/>
    </xf>
    <xf numFmtId="4" fontId="6" fillId="7" borderId="4" xfId="1" applyNumberFormat="1" applyFont="1" applyFill="1" applyBorder="1" applyAlignment="1" applyProtection="1">
      <alignment vertical="center"/>
      <protection locked="0"/>
    </xf>
    <xf numFmtId="4" fontId="35" fillId="7" borderId="16" xfId="0" applyNumberFormat="1" applyFont="1" applyFill="1" applyBorder="1" applyAlignment="1" applyProtection="1">
      <alignment horizontal="right" vertical="center"/>
      <protection locked="0"/>
    </xf>
    <xf numFmtId="0" fontId="28" fillId="39" borderId="19" xfId="0" applyFont="1" applyFill="1" applyBorder="1"/>
    <xf numFmtId="0" fontId="30" fillId="0" borderId="0" xfId="7" applyFont="1" applyAlignment="1">
      <alignment horizontal="left" vertical="center"/>
    </xf>
    <xf numFmtId="4" fontId="35" fillId="0" borderId="16" xfId="0" applyNumberFormat="1" applyFont="1" applyBorder="1" applyAlignment="1" applyProtection="1">
      <alignment horizontal="right" vertical="center"/>
      <protection locked="0"/>
    </xf>
    <xf numFmtId="0" fontId="50" fillId="0" borderId="4" xfId="0" applyFont="1" applyBorder="1" applyAlignment="1">
      <alignment horizontal="right" vertical="center"/>
    </xf>
    <xf numFmtId="4" fontId="50" fillId="0" borderId="4" xfId="1" applyNumberFormat="1" applyFont="1" applyBorder="1" applyAlignment="1" applyProtection="1">
      <alignment vertical="center"/>
      <protection locked="0"/>
    </xf>
    <xf numFmtId="4" fontId="50" fillId="0" borderId="16" xfId="0" applyNumberFormat="1" applyFont="1" applyBorder="1" applyAlignment="1" applyProtection="1">
      <alignment horizontal="right" vertical="center"/>
      <protection locked="0"/>
    </xf>
    <xf numFmtId="4" fontId="50" fillId="7" borderId="4" xfId="1" applyNumberFormat="1" applyFont="1" applyFill="1" applyBorder="1" applyAlignment="1" applyProtection="1">
      <alignment vertical="center"/>
      <protection locked="0"/>
    </xf>
    <xf numFmtId="4" fontId="50" fillId="7" borderId="16" xfId="0" applyNumberFormat="1" applyFont="1" applyFill="1" applyBorder="1" applyAlignment="1" applyProtection="1">
      <alignment horizontal="right" vertical="center"/>
      <protection locked="0"/>
    </xf>
    <xf numFmtId="4" fontId="34" fillId="0" borderId="4" xfId="1" applyNumberFormat="1" applyFont="1" applyBorder="1" applyAlignment="1" applyProtection="1">
      <alignment vertical="center"/>
      <protection locked="0" hidden="1"/>
    </xf>
    <xf numFmtId="4" fontId="8" fillId="0" borderId="11" xfId="1" applyNumberFormat="1" applyFont="1" applyBorder="1" applyAlignment="1" applyProtection="1">
      <alignment vertical="center"/>
      <protection hidden="1"/>
    </xf>
    <xf numFmtId="4" fontId="8" fillId="0" borderId="18" xfId="1" applyNumberFormat="1" applyFont="1" applyBorder="1" applyAlignment="1" applyProtection="1">
      <alignment vertical="center"/>
      <protection hidden="1"/>
    </xf>
    <xf numFmtId="4" fontId="8" fillId="0" borderId="13" xfId="1" applyNumberFormat="1" applyFont="1" applyBorder="1" applyAlignment="1" applyProtection="1">
      <alignment vertical="center"/>
      <protection hidden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0" fillId="0" borderId="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" fontId="20" fillId="38" borderId="0" xfId="0" applyNumberFormat="1" applyFont="1" applyFill="1"/>
    <xf numFmtId="1" fontId="20" fillId="38" borderId="0" xfId="0" applyNumberFormat="1" applyFont="1" applyFill="1" applyProtection="1">
      <protection locked="0"/>
    </xf>
    <xf numFmtId="1" fontId="32" fillId="7" borderId="24" xfId="0" applyNumberFormat="1" applyFont="1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4" fontId="50" fillId="0" borderId="14" xfId="1" applyNumberFormat="1" applyFont="1" applyBorder="1" applyAlignment="1" applyProtection="1">
      <alignment vertical="center"/>
      <protection locked="0"/>
    </xf>
    <xf numFmtId="4" fontId="50" fillId="7" borderId="13" xfId="1" applyNumberFormat="1" applyFont="1" applyFill="1" applyBorder="1" applyAlignment="1" applyProtection="1">
      <alignment vertical="center"/>
      <protection locked="0"/>
    </xf>
    <xf numFmtId="4" fontId="6" fillId="0" borderId="13" xfId="1" applyNumberFormat="1" applyFont="1" applyBorder="1" applyAlignment="1" applyProtection="1">
      <alignment vertical="center"/>
      <protection hidden="1"/>
    </xf>
    <xf numFmtId="0" fontId="7" fillId="0" borderId="23" xfId="1" applyFont="1" applyBorder="1" applyAlignment="1">
      <alignment vertical="center"/>
    </xf>
    <xf numFmtId="168" fontId="12" fillId="0" borderId="26" xfId="1" applyNumberFormat="1" applyFont="1" applyBorder="1" applyAlignment="1">
      <alignment horizontal="right" vertical="center"/>
    </xf>
    <xf numFmtId="4" fontId="6" fillId="0" borderId="4" xfId="0" applyNumberFormat="1" applyFont="1" applyBorder="1" applyAlignment="1" applyProtection="1">
      <alignment vertical="center"/>
      <protection locked="0"/>
    </xf>
    <xf numFmtId="4" fontId="31" fillId="25" borderId="20" xfId="0" applyNumberFormat="1" applyFont="1" applyFill="1" applyBorder="1"/>
    <xf numFmtId="0" fontId="27" fillId="6" borderId="28" xfId="0" applyFont="1" applyFill="1" applyBorder="1"/>
    <xf numFmtId="0" fontId="31" fillId="6" borderId="19" xfId="0" applyFont="1" applyFill="1" applyBorder="1"/>
    <xf numFmtId="4" fontId="31" fillId="6" borderId="20" xfId="0" applyNumberFormat="1" applyFont="1" applyFill="1" applyBorder="1"/>
    <xf numFmtId="0" fontId="27" fillId="25" borderId="28" xfId="0" applyFont="1" applyFill="1" applyBorder="1"/>
    <xf numFmtId="0" fontId="27" fillId="39" borderId="28" xfId="0" applyFont="1" applyFill="1" applyBorder="1"/>
    <xf numFmtId="4" fontId="28" fillId="39" borderId="20" xfId="0" applyNumberFormat="1" applyFont="1" applyFill="1" applyBorder="1"/>
    <xf numFmtId="0" fontId="27" fillId="30" borderId="28" xfId="0" applyFont="1" applyFill="1" applyBorder="1"/>
    <xf numFmtId="4" fontId="28" fillId="30" borderId="20" xfId="0" applyNumberFormat="1" applyFont="1" applyFill="1" applyBorder="1"/>
    <xf numFmtId="0" fontId="27" fillId="29" borderId="28" xfId="0" applyFont="1" applyFill="1" applyBorder="1"/>
    <xf numFmtId="0" fontId="28" fillId="29" borderId="19" xfId="0" applyFont="1" applyFill="1" applyBorder="1"/>
    <xf numFmtId="4" fontId="28" fillId="29" borderId="20" xfId="0" applyNumberFormat="1" applyFont="1" applyFill="1" applyBorder="1"/>
    <xf numFmtId="0" fontId="27" fillId="28" borderId="28" xfId="0" applyFont="1" applyFill="1" applyBorder="1"/>
    <xf numFmtId="0" fontId="27" fillId="31" borderId="28" xfId="0" applyFont="1" applyFill="1" applyBorder="1"/>
    <xf numFmtId="0" fontId="28" fillId="31" borderId="19" xfId="0" applyFont="1" applyFill="1" applyBorder="1"/>
    <xf numFmtId="0" fontId="31" fillId="31" borderId="19" xfId="0" applyFont="1" applyFill="1" applyBorder="1"/>
    <xf numFmtId="4" fontId="28" fillId="31" borderId="20" xfId="0" applyNumberFormat="1" applyFont="1" applyFill="1" applyBorder="1"/>
    <xf numFmtId="0" fontId="31" fillId="26" borderId="19" xfId="0" applyFont="1" applyFill="1" applyBorder="1"/>
    <xf numFmtId="0" fontId="17" fillId="11" borderId="26" xfId="0" applyFont="1" applyFill="1" applyBorder="1"/>
    <xf numFmtId="0" fontId="16" fillId="14" borderId="21" xfId="0" applyFont="1" applyFill="1" applyBorder="1"/>
    <xf numFmtId="0" fontId="16" fillId="14" borderId="23" xfId="0" applyFont="1" applyFill="1" applyBorder="1"/>
    <xf numFmtId="0" fontId="16" fillId="9" borderId="26" xfId="0" applyFont="1" applyFill="1" applyBorder="1"/>
    <xf numFmtId="0" fontId="16" fillId="10" borderId="21" xfId="0" applyFont="1" applyFill="1" applyBorder="1"/>
    <xf numFmtId="0" fontId="16" fillId="10" borderId="23" xfId="0" applyFont="1" applyFill="1" applyBorder="1"/>
    <xf numFmtId="0" fontId="16" fillId="22" borderId="26" xfId="0" applyFont="1" applyFill="1" applyBorder="1"/>
    <xf numFmtId="0" fontId="27" fillId="27" borderId="28" xfId="0" applyFont="1" applyFill="1" applyBorder="1"/>
    <xf numFmtId="0" fontId="16" fillId="8" borderId="26" xfId="0" applyFont="1" applyFill="1" applyBorder="1"/>
    <xf numFmtId="0" fontId="16" fillId="15" borderId="21" xfId="0" applyFont="1" applyFill="1" applyBorder="1"/>
    <xf numFmtId="0" fontId="16" fillId="15" borderId="23" xfId="0" applyFont="1" applyFill="1" applyBorder="1"/>
    <xf numFmtId="0" fontId="16" fillId="15" borderId="26" xfId="0" applyFont="1" applyFill="1" applyBorder="1"/>
    <xf numFmtId="0" fontId="16" fillId="13" borderId="26" xfId="0" applyFont="1" applyFill="1" applyBorder="1"/>
    <xf numFmtId="0" fontId="16" fillId="24" borderId="21" xfId="0" applyFont="1" applyFill="1" applyBorder="1"/>
    <xf numFmtId="0" fontId="16" fillId="24" borderId="23" xfId="0" applyFont="1" applyFill="1" applyBorder="1"/>
    <xf numFmtId="0" fontId="27" fillId="29" borderId="21" xfId="0" applyFont="1" applyFill="1" applyBorder="1"/>
    <xf numFmtId="0" fontId="28" fillId="29" borderId="0" xfId="0" applyFont="1" applyFill="1"/>
    <xf numFmtId="4" fontId="28" fillId="29" borderId="22" xfId="0" applyNumberFormat="1" applyFont="1" applyFill="1" applyBorder="1"/>
    <xf numFmtId="0" fontId="20" fillId="8" borderId="26" xfId="0" applyFont="1" applyFill="1" applyBorder="1"/>
    <xf numFmtId="0" fontId="26" fillId="15" borderId="21" xfId="7" applyFill="1" applyBorder="1" applyProtection="1"/>
    <xf numFmtId="0" fontId="27" fillId="30" borderId="21" xfId="0" applyFont="1" applyFill="1" applyBorder="1"/>
    <xf numFmtId="0" fontId="28" fillId="30" borderId="0" xfId="0" applyFont="1" applyFill="1"/>
    <xf numFmtId="4" fontId="28" fillId="30" borderId="22" xfId="0" applyNumberFormat="1" applyFont="1" applyFill="1" applyBorder="1"/>
    <xf numFmtId="0" fontId="16" fillId="23" borderId="26" xfId="0" applyFont="1" applyFill="1" applyBorder="1"/>
    <xf numFmtId="0" fontId="16" fillId="23" borderId="21" xfId="0" applyFont="1" applyFill="1" applyBorder="1"/>
    <xf numFmtId="0" fontId="16" fillId="23" borderId="23" xfId="0" applyFont="1" applyFill="1" applyBorder="1"/>
    <xf numFmtId="0" fontId="27" fillId="39" borderId="21" xfId="0" applyFont="1" applyFill="1" applyBorder="1"/>
    <xf numFmtId="0" fontId="28" fillId="39" borderId="0" xfId="0" applyFont="1" applyFill="1"/>
    <xf numFmtId="4" fontId="28" fillId="39" borderId="22" xfId="0" applyNumberFormat="1" applyFont="1" applyFill="1" applyBorder="1"/>
    <xf numFmtId="0" fontId="27" fillId="31" borderId="21" xfId="0" applyFont="1" applyFill="1" applyBorder="1"/>
    <xf numFmtId="0" fontId="28" fillId="31" borderId="0" xfId="0" applyFont="1" applyFill="1"/>
    <xf numFmtId="0" fontId="31" fillId="31" borderId="0" xfId="0" applyFont="1" applyFill="1"/>
    <xf numFmtId="4" fontId="28" fillId="31" borderId="22" xfId="0" applyNumberFormat="1" applyFont="1" applyFill="1" applyBorder="1"/>
    <xf numFmtId="0" fontId="16" fillId="10" borderId="26" xfId="0" applyFont="1" applyFill="1" applyBorder="1"/>
    <xf numFmtId="0" fontId="16" fillId="33" borderId="21" xfId="0" applyFont="1" applyFill="1" applyBorder="1"/>
    <xf numFmtId="0" fontId="16" fillId="33" borderId="23" xfId="0" applyFont="1" applyFill="1" applyBorder="1"/>
    <xf numFmtId="0" fontId="27" fillId="26" borderId="21" xfId="0" applyFont="1" applyFill="1" applyBorder="1"/>
    <xf numFmtId="0" fontId="28" fillId="26" borderId="0" xfId="0" applyFont="1" applyFill="1"/>
    <xf numFmtId="0" fontId="31" fillId="26" borderId="0" xfId="0" applyFont="1" applyFill="1"/>
    <xf numFmtId="0" fontId="16" fillId="34" borderId="26" xfId="0" applyFont="1" applyFill="1" applyBorder="1"/>
    <xf numFmtId="0" fontId="16" fillId="34" borderId="21" xfId="0" applyFont="1" applyFill="1" applyBorder="1"/>
    <xf numFmtId="0" fontId="16" fillId="34" borderId="23" xfId="0" applyFont="1" applyFill="1" applyBorder="1"/>
    <xf numFmtId="0" fontId="27" fillId="29" borderId="26" xfId="0" applyFont="1" applyFill="1" applyBorder="1"/>
    <xf numFmtId="0" fontId="28" fillId="29" borderId="12" xfId="0" applyFont="1" applyFill="1" applyBorder="1"/>
    <xf numFmtId="4" fontId="28" fillId="29" borderId="27" xfId="0" applyNumberFormat="1" applyFont="1" applyFill="1" applyBorder="1"/>
    <xf numFmtId="0" fontId="20" fillId="7" borderId="22" xfId="0" applyFont="1" applyFill="1" applyBorder="1"/>
    <xf numFmtId="0" fontId="20" fillId="7" borderId="22" xfId="0" applyFont="1" applyFill="1" applyBorder="1" applyAlignment="1">
      <alignment vertical="top" wrapText="1"/>
    </xf>
    <xf numFmtId="0" fontId="27" fillId="6" borderId="26" xfId="0" applyFont="1" applyFill="1" applyBorder="1"/>
    <xf numFmtId="0" fontId="31" fillId="6" borderId="12" xfId="0" applyFont="1" applyFill="1" applyBorder="1"/>
    <xf numFmtId="4" fontId="31" fillId="6" borderId="27" xfId="0" applyNumberFormat="1" applyFont="1" applyFill="1" applyBorder="1"/>
    <xf numFmtId="0" fontId="27" fillId="25" borderId="21" xfId="0" applyFont="1" applyFill="1" applyBorder="1"/>
    <xf numFmtId="4" fontId="31" fillId="25" borderId="22" xfId="0" applyNumberFormat="1" applyFont="1" applyFill="1" applyBorder="1"/>
    <xf numFmtId="0" fontId="9" fillId="0" borderId="6" xfId="1" applyFont="1" applyBorder="1" applyAlignment="1" applyProtection="1">
      <alignment vertical="center"/>
      <protection locked="0"/>
    </xf>
    <xf numFmtId="0" fontId="51" fillId="0" borderId="6" xfId="1" applyFont="1" applyBorder="1" applyAlignment="1" applyProtection="1">
      <alignment horizontal="centerContinuous" vertical="center"/>
      <protection locked="0"/>
    </xf>
    <xf numFmtId="0" fontId="9" fillId="0" borderId="0" xfId="1" applyFont="1" applyAlignment="1">
      <alignment vertical="center"/>
    </xf>
    <xf numFmtId="0" fontId="5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7" borderId="0" xfId="1" applyFont="1" applyFill="1" applyAlignment="1" applyProtection="1">
      <alignment vertical="center"/>
      <protection locked="0"/>
    </xf>
    <xf numFmtId="0" fontId="6" fillId="7" borderId="0" xfId="1" applyFont="1" applyFill="1" applyAlignment="1" applyProtection="1">
      <alignment vertical="center"/>
      <protection locked="0"/>
    </xf>
    <xf numFmtId="0" fontId="6" fillId="7" borderId="0" xfId="1" applyFont="1" applyFill="1" applyAlignment="1" applyProtection="1">
      <alignment horizontal="right" vertical="center"/>
      <protection locked="0"/>
    </xf>
    <xf numFmtId="170" fontId="53" fillId="24" borderId="0" xfId="1" applyNumberFormat="1" applyFont="1" applyFill="1" applyAlignment="1" applyProtection="1">
      <alignment vertical="center"/>
      <protection locked="0"/>
    </xf>
    <xf numFmtId="0" fontId="8" fillId="7" borderId="0" xfId="1" applyFont="1" applyFill="1" applyAlignment="1" applyProtection="1">
      <alignment horizontal="right" vertical="center"/>
      <protection locked="0"/>
    </xf>
    <xf numFmtId="0" fontId="54" fillId="0" borderId="11" xfId="1" applyFont="1" applyBorder="1" applyAlignment="1">
      <alignment horizontal="center" vertical="center" wrapText="1"/>
    </xf>
    <xf numFmtId="4" fontId="35" fillId="24" borderId="4" xfId="1" applyNumberFormat="1" applyFont="1" applyFill="1" applyBorder="1" applyAlignment="1" applyProtection="1">
      <alignment vertical="center"/>
      <protection locked="0"/>
    </xf>
    <xf numFmtId="4" fontId="6" fillId="24" borderId="4" xfId="1" applyNumberFormat="1" applyFont="1" applyFill="1" applyBorder="1" applyAlignment="1" applyProtection="1">
      <alignment vertical="center"/>
      <protection hidden="1"/>
    </xf>
    <xf numFmtId="4" fontId="6" fillId="24" borderId="13" xfId="1" applyNumberFormat="1" applyFont="1" applyFill="1" applyBorder="1" applyAlignment="1" applyProtection="1">
      <alignment vertical="center"/>
      <protection hidden="1"/>
    </xf>
    <xf numFmtId="4" fontId="34" fillId="24" borderId="4" xfId="1" applyNumberFormat="1" applyFont="1" applyFill="1" applyBorder="1" applyAlignment="1" applyProtection="1">
      <alignment vertical="center"/>
      <protection hidden="1"/>
    </xf>
    <xf numFmtId="0" fontId="55" fillId="0" borderId="11" xfId="1" applyFont="1" applyBorder="1" applyAlignment="1">
      <alignment horizontal="center" vertical="center" wrapText="1"/>
    </xf>
    <xf numFmtId="4" fontId="35" fillId="24" borderId="16" xfId="0" applyNumberFormat="1" applyFont="1" applyFill="1" applyBorder="1" applyAlignment="1" applyProtection="1">
      <alignment horizontal="right" vertical="center"/>
      <protection locked="0"/>
    </xf>
    <xf numFmtId="4" fontId="6" fillId="24" borderId="4" xfId="1" applyNumberFormat="1" applyFont="1" applyFill="1" applyBorder="1" applyAlignment="1" applyProtection="1">
      <alignment vertical="center"/>
      <protection locked="0"/>
    </xf>
    <xf numFmtId="4" fontId="34" fillId="24" borderId="4" xfId="1" applyNumberFormat="1" applyFont="1" applyFill="1" applyBorder="1" applyAlignment="1" applyProtection="1">
      <alignment vertical="center"/>
      <protection locked="0" hidden="1"/>
    </xf>
    <xf numFmtId="4" fontId="35" fillId="24" borderId="16" xfId="0" applyNumberFormat="1" applyFont="1" applyFill="1" applyBorder="1" applyAlignment="1">
      <alignment horizontal="right" vertical="center"/>
    </xf>
    <xf numFmtId="4" fontId="6" fillId="24" borderId="4" xfId="0" applyNumberFormat="1" applyFont="1" applyFill="1" applyBorder="1" applyAlignment="1" applyProtection="1">
      <alignment vertical="center"/>
      <protection locked="0"/>
    </xf>
    <xf numFmtId="4" fontId="35" fillId="24" borderId="4" xfId="0" applyNumberFormat="1" applyFont="1" applyFill="1" applyBorder="1" applyAlignment="1">
      <alignment horizontal="right" vertical="center"/>
    </xf>
    <xf numFmtId="4" fontId="35" fillId="0" borderId="4" xfId="0" applyNumberFormat="1" applyFont="1" applyBorder="1" applyAlignment="1">
      <alignment horizontal="right" vertical="center"/>
    </xf>
    <xf numFmtId="0" fontId="26" fillId="7" borderId="0" xfId="7" applyFill="1" applyProtection="1"/>
    <xf numFmtId="0" fontId="26" fillId="7" borderId="21" xfId="7" applyFill="1" applyBorder="1" applyProtection="1"/>
    <xf numFmtId="173" fontId="49" fillId="38" borderId="25" xfId="0" applyNumberFormat="1" applyFont="1" applyFill="1" applyBorder="1" applyProtection="1">
      <protection locked="0"/>
    </xf>
    <xf numFmtId="0" fontId="56" fillId="7" borderId="0" xfId="0" applyFont="1" applyFill="1" applyAlignment="1">
      <alignment horizontal="left"/>
    </xf>
    <xf numFmtId="0" fontId="56" fillId="7" borderId="0" xfId="0" applyFont="1" applyFill="1" applyProtection="1">
      <protection locked="0"/>
    </xf>
    <xf numFmtId="0" fontId="56" fillId="7" borderId="0" xfId="0" applyFont="1" applyFill="1"/>
    <xf numFmtId="0" fontId="57" fillId="0" borderId="0" xfId="1" applyFont="1" applyAlignment="1">
      <alignment horizontal="left" vertical="center"/>
    </xf>
    <xf numFmtId="0" fontId="57" fillId="0" borderId="4" xfId="1" applyFont="1" applyBorder="1" applyAlignment="1">
      <alignment horizontal="left" vertical="center"/>
    </xf>
    <xf numFmtId="49" fontId="29" fillId="0" borderId="11" xfId="1" applyNumberFormat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4" fontId="15" fillId="0" borderId="0" xfId="1" applyNumberFormat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34" fillId="24" borderId="4" xfId="0" applyFont="1" applyFill="1" applyBorder="1" applyAlignment="1" applyProtection="1">
      <alignment vertical="center"/>
      <protection locked="0"/>
    </xf>
    <xf numFmtId="0" fontId="34" fillId="24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59" fillId="8" borderId="0" xfId="0" applyFont="1" applyFill="1"/>
    <xf numFmtId="0" fontId="17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7" fillId="8" borderId="0" xfId="0" applyFont="1" applyFill="1"/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4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60" fillId="27" borderId="0" xfId="0" applyFont="1" applyFill="1" applyAlignment="1">
      <alignment vertical="center" wrapText="1"/>
    </xf>
    <xf numFmtId="0" fontId="60" fillId="27" borderId="0" xfId="0" applyFont="1" applyFill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wrapText="1"/>
    </xf>
    <xf numFmtId="0" fontId="31" fillId="29" borderId="28" xfId="0" applyFont="1" applyFill="1" applyBorder="1" applyAlignment="1">
      <alignment horizontal="left" vertical="center"/>
    </xf>
    <xf numFmtId="0" fontId="31" fillId="29" borderId="19" xfId="0" applyFont="1" applyFill="1" applyBorder="1" applyAlignment="1">
      <alignment horizontal="left" vertical="center"/>
    </xf>
    <xf numFmtId="0" fontId="31" fillId="29" borderId="20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top" wrapText="1"/>
    </xf>
    <xf numFmtId="0" fontId="48" fillId="0" borderId="2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32" fillId="38" borderId="0" xfId="0" applyFont="1" applyFill="1" applyAlignment="1" applyProtection="1">
      <alignment horizontal="left"/>
      <protection locked="0"/>
    </xf>
    <xf numFmtId="0" fontId="45" fillId="37" borderId="21" xfId="7" applyFont="1" applyFill="1" applyBorder="1" applyAlignment="1" applyProtection="1">
      <alignment horizontal="left" vertical="center"/>
    </xf>
    <xf numFmtId="0" fontId="45" fillId="37" borderId="0" xfId="7" applyFont="1" applyFill="1" applyBorder="1" applyAlignment="1" applyProtection="1">
      <alignment horizontal="left" vertical="center"/>
    </xf>
    <xf numFmtId="0" fontId="45" fillId="37" borderId="22" xfId="7" applyFont="1" applyFill="1" applyBorder="1" applyAlignment="1" applyProtection="1">
      <alignment horizontal="left" vertical="center"/>
    </xf>
    <xf numFmtId="0" fontId="45" fillId="37" borderId="23" xfId="7" applyFont="1" applyFill="1" applyBorder="1" applyAlignment="1" applyProtection="1">
      <alignment horizontal="left" vertical="center"/>
    </xf>
    <xf numFmtId="0" fontId="45" fillId="37" borderId="24" xfId="7" applyFont="1" applyFill="1" applyBorder="1" applyAlignment="1" applyProtection="1">
      <alignment horizontal="left" vertical="center"/>
    </xf>
    <xf numFmtId="0" fontId="45" fillId="37" borderId="25" xfId="7" applyFont="1" applyFill="1" applyBorder="1" applyAlignment="1" applyProtection="1">
      <alignment horizontal="left" vertical="center"/>
    </xf>
    <xf numFmtId="0" fontId="28" fillId="37" borderId="26" xfId="0" applyFont="1" applyFill="1" applyBorder="1" applyAlignment="1">
      <alignment horizontal="center"/>
    </xf>
    <xf numFmtId="0" fontId="28" fillId="37" borderId="12" xfId="0" applyFont="1" applyFill="1" applyBorder="1" applyAlignment="1">
      <alignment horizontal="center"/>
    </xf>
    <xf numFmtId="0" fontId="28" fillId="37" borderId="27" xfId="0" applyFont="1" applyFill="1" applyBorder="1" applyAlignment="1">
      <alignment horizontal="center"/>
    </xf>
    <xf numFmtId="0" fontId="31" fillId="29" borderId="12" xfId="0" applyFont="1" applyFill="1" applyBorder="1" applyAlignment="1">
      <alignment horizontal="left" vertical="center" wrapText="1"/>
    </xf>
    <xf numFmtId="0" fontId="31" fillId="29" borderId="0" xfId="0" applyFont="1" applyFill="1" applyAlignment="1">
      <alignment horizontal="left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15" fillId="0" borderId="27" xfId="2" applyFont="1" applyBorder="1" applyAlignment="1">
      <alignment horizontal="left" vertical="top" wrapText="1"/>
    </xf>
    <xf numFmtId="0" fontId="15" fillId="0" borderId="25" xfId="2" applyFont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center" wrapText="1"/>
    </xf>
    <xf numFmtId="0" fontId="6" fillId="7" borderId="0" xfId="1" applyFont="1" applyFill="1" applyAlignment="1" applyProtection="1">
      <alignment horizontal="center" vertical="center"/>
      <protection locked="0"/>
    </xf>
    <xf numFmtId="0" fontId="6" fillId="7" borderId="0" xfId="1" applyFont="1" applyFill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8" fillId="7" borderId="0" xfId="1" applyFont="1" applyFill="1" applyAlignment="1" applyProtection="1">
      <alignment horizontal="left" vertical="center"/>
      <protection locked="0"/>
    </xf>
    <xf numFmtId="0" fontId="58" fillId="29" borderId="0" xfId="0" applyFont="1" applyFill="1" applyAlignment="1">
      <alignment horizontal="left" vertical="center"/>
    </xf>
    <xf numFmtId="0" fontId="29" fillId="0" borderId="7" xfId="1" applyFont="1" applyBorder="1" applyAlignment="1" applyProtection="1">
      <alignment horizontal="center" vertical="center"/>
      <protection locked="0"/>
    </xf>
    <xf numFmtId="0" fontId="29" fillId="0" borderId="8" xfId="1" applyFont="1" applyBorder="1" applyAlignment="1" applyProtection="1">
      <alignment horizontal="center" vertical="center"/>
      <protection locked="0"/>
    </xf>
    <xf numFmtId="0" fontId="29" fillId="0" borderId="8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169" fontId="53" fillId="24" borderId="0" xfId="1" applyNumberFormat="1" applyFont="1" applyFill="1" applyAlignment="1" applyProtection="1">
      <alignment horizontal="left" vertical="center"/>
      <protection locked="0"/>
    </xf>
    <xf numFmtId="0" fontId="8" fillId="24" borderId="0" xfId="1" applyFont="1" applyFill="1" applyAlignment="1" applyProtection="1">
      <alignment horizontal="center" vertical="center"/>
      <protection locked="0"/>
    </xf>
    <xf numFmtId="171" fontId="53" fillId="24" borderId="0" xfId="1" applyNumberFormat="1" applyFont="1" applyFill="1" applyAlignment="1" applyProtection="1">
      <alignment horizontal="center" vertical="center"/>
      <protection locked="0"/>
    </xf>
    <xf numFmtId="172" fontId="53" fillId="24" borderId="0" xfId="1" applyNumberFormat="1" applyFont="1" applyFill="1" applyAlignment="1" applyProtection="1">
      <alignment horizontal="center" vertical="center"/>
      <protection locked="0"/>
    </xf>
    <xf numFmtId="0" fontId="54" fillId="0" borderId="7" xfId="1" applyFont="1" applyBorder="1" applyAlignment="1" applyProtection="1">
      <alignment horizontal="center" vertical="center"/>
      <protection locked="0"/>
    </xf>
    <xf numFmtId="0" fontId="54" fillId="0" borderId="8" xfId="1" applyFont="1" applyBorder="1" applyAlignment="1" applyProtection="1">
      <alignment horizontal="center" vertical="center"/>
      <protection locked="0"/>
    </xf>
    <xf numFmtId="0" fontId="55" fillId="0" borderId="8" xfId="1" applyFont="1" applyBorder="1" applyAlignment="1">
      <alignment horizontal="center" vertical="center"/>
    </xf>
    <xf numFmtId="0" fontId="55" fillId="0" borderId="18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6" fillId="5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left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0" fontId="7" fillId="0" borderId="6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7" fillId="0" borderId="4" xfId="1" applyFont="1" applyBorder="1" applyAlignment="1">
      <alignment horizontal="left"/>
    </xf>
  </cellXfs>
  <cellStyles count="11">
    <cellStyle name="Lien hypertexte" xfId="7" builtinId="8"/>
    <cellStyle name="Milliers 2" xfId="4" xr:uid="{7B9085EF-2F00-4983-8466-9CFBC8B696C3}"/>
    <cellStyle name="Normal" xfId="0" builtinId="0"/>
    <cellStyle name="Normal 2" xfId="2" xr:uid="{4DAB82C0-3F30-4299-A15E-C2CE131C1B89}"/>
    <cellStyle name="Normal 2 2" xfId="9" xr:uid="{FB2CADD8-F8D0-42F5-8D52-06FFD40D4AF1}"/>
    <cellStyle name="Normal 2 2 2" xfId="10" xr:uid="{8657BF15-1AE4-4055-9410-5212D405849B}"/>
    <cellStyle name="Normal 3" xfId="3" xr:uid="{4794CD03-A94B-4736-A814-808FA04DD4C7}"/>
    <cellStyle name="Normal 4" xfId="5" xr:uid="{5683A077-C89A-4787-9FFF-6DBADF2547D6}"/>
    <cellStyle name="Normal 5" xfId="6" xr:uid="{F7B7C472-B8B8-43E7-A260-72A091A382BD}"/>
    <cellStyle name="Normal 5 2" xfId="8" xr:uid="{5AB4F7E2-908F-484B-9FEA-9036743B81F5}"/>
    <cellStyle name="Normal_Feuil1" xfId="1" xr:uid="{00000000-0005-0000-0000-000001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9148C8"/>
      <color rgb="FF990099"/>
      <color rgb="FF31869B"/>
      <color rgb="FF009999"/>
      <color rgb="FFE60000"/>
      <color rgb="FFD00000"/>
      <color rgb="FF002060"/>
      <color rgb="FF76933C"/>
      <color rgb="FF7030A0"/>
      <color rgb="FF494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4</xdr:row>
      <xdr:rowOff>1</xdr:rowOff>
    </xdr:from>
    <xdr:to>
      <xdr:col>15</xdr:col>
      <xdr:colOff>674113</xdr:colOff>
      <xdr:row>17</xdr:row>
      <xdr:rowOff>20958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29BCD5-5F0E-435E-986A-1B34F1C96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647701"/>
          <a:ext cx="7541638" cy="21259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839666</xdr:colOff>
      <xdr:row>0</xdr:row>
      <xdr:rowOff>194896</xdr:rowOff>
    </xdr:from>
    <xdr:to>
      <xdr:col>14</xdr:col>
      <xdr:colOff>9526</xdr:colOff>
      <xdr:row>3</xdr:row>
      <xdr:rowOff>194896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7534EFC-8094-41F6-A780-AEA4E07B3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0116" y="194896"/>
          <a:ext cx="1132009" cy="600075"/>
        </a:xfrm>
        <a:prstGeom prst="rect">
          <a:avLst/>
        </a:prstGeom>
      </xdr:spPr>
    </xdr:pic>
    <xdr:clientData/>
  </xdr:twoCellAnchor>
  <xdr:oneCellAnchor>
    <xdr:from>
      <xdr:col>0</xdr:col>
      <xdr:colOff>87923</xdr:colOff>
      <xdr:row>0</xdr:row>
      <xdr:rowOff>29308</xdr:rowOff>
    </xdr:from>
    <xdr:ext cx="967154" cy="732691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7BA4F6B-B875-4FC9-9769-78B2277F2C55}"/>
            </a:ext>
          </a:extLst>
        </xdr:cNvPr>
        <xdr:cNvSpPr txBox="1"/>
      </xdr:nvSpPr>
      <xdr:spPr>
        <a:xfrm>
          <a:off x="87923" y="29308"/>
          <a:ext cx="967154" cy="732691"/>
        </a:xfrm>
        <a:prstGeom prst="roundRect">
          <a:avLst>
            <a:gd name="adj" fmla="val 20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fr-FR" sz="1100"/>
            <a:t>Logo du club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2495550</xdr:colOff>
      <xdr:row>1</xdr:row>
      <xdr:rowOff>19050</xdr:rowOff>
    </xdr:from>
    <xdr:to>
      <xdr:col>8</xdr:col>
      <xdr:colOff>9525</xdr:colOff>
      <xdr:row>4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6239F4A-C85E-46A3-99B8-86FEFF364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209550"/>
          <a:ext cx="11334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</xdr:row>
      <xdr:rowOff>57149</xdr:rowOff>
    </xdr:from>
    <xdr:ext cx="2971800" cy="76200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108969C-0D8D-49D3-B707-EBDC0B02A48B}"/>
            </a:ext>
          </a:extLst>
        </xdr:cNvPr>
        <xdr:cNvSpPr txBox="1"/>
      </xdr:nvSpPr>
      <xdr:spPr>
        <a:xfrm>
          <a:off x="190500" y="380999"/>
          <a:ext cx="2971800" cy="762001"/>
        </a:xfrm>
        <a:prstGeom prst="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2000" b="1" spc="100" baseline="0"/>
            <a:t>Budget Prévisionnel</a:t>
          </a:r>
        </a:p>
      </xdr:txBody>
    </xdr:sp>
    <xdr:clientData/>
  </xdr:oneCellAnchor>
  <xdr:twoCellAnchor>
    <xdr:from>
      <xdr:col>3</xdr:col>
      <xdr:colOff>19050</xdr:colOff>
      <xdr:row>3</xdr:row>
      <xdr:rowOff>76200</xdr:rowOff>
    </xdr:from>
    <xdr:to>
      <xdr:col>4</xdr:col>
      <xdr:colOff>266700</xdr:colOff>
      <xdr:row>5</xdr:row>
      <xdr:rowOff>114300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C64D5C24-2718-47A9-BE1A-283FA7BD9738}"/>
            </a:ext>
          </a:extLst>
        </xdr:cNvPr>
        <xdr:cNvSpPr/>
      </xdr:nvSpPr>
      <xdr:spPr>
        <a:xfrm>
          <a:off x="3162300" y="561975"/>
          <a:ext cx="1295400" cy="361950"/>
        </a:xfrm>
        <a:prstGeom prst="rightArrow">
          <a:avLst>
            <a:gd name="adj1" fmla="val 50000"/>
            <a:gd name="adj2" fmla="val 97368"/>
          </a:avLst>
        </a:prstGeom>
        <a:solidFill>
          <a:schemeClr val="bg2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</xdr:col>
      <xdr:colOff>304799</xdr:colOff>
      <xdr:row>2</xdr:row>
      <xdr:rowOff>57150</xdr:rowOff>
    </xdr:from>
    <xdr:ext cx="3924301" cy="762001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37E6571-FE48-40FE-8E68-C41092548F39}"/>
            </a:ext>
          </a:extLst>
        </xdr:cNvPr>
        <xdr:cNvSpPr txBox="1"/>
      </xdr:nvSpPr>
      <xdr:spPr>
        <a:xfrm>
          <a:off x="4876799" y="381000"/>
          <a:ext cx="3924301" cy="762001"/>
        </a:xfrm>
        <a:prstGeom prst="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600" b="0" spc="100" baseline="0"/>
            <a:t>Deux colonnes: CHARGES et PRODUITS</a:t>
          </a:r>
        </a:p>
      </xdr:txBody>
    </xdr:sp>
    <xdr:clientData/>
  </xdr:oneCellAnchor>
  <xdr:oneCellAnchor>
    <xdr:from>
      <xdr:col>4</xdr:col>
      <xdr:colOff>314324</xdr:colOff>
      <xdr:row>7</xdr:row>
      <xdr:rowOff>104776</xdr:rowOff>
    </xdr:from>
    <xdr:ext cx="3905251" cy="342899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BA5F4B9-9F08-4522-AB14-9A156240D889}"/>
            </a:ext>
          </a:extLst>
        </xdr:cNvPr>
        <xdr:cNvSpPr txBox="1"/>
      </xdr:nvSpPr>
      <xdr:spPr>
        <a:xfrm>
          <a:off x="4886324" y="1238251"/>
          <a:ext cx="3905251" cy="342899"/>
        </a:xfrm>
        <a:prstGeom prst="rect">
          <a:avLst/>
        </a:prstGeom>
        <a:solidFill>
          <a:schemeClr val="bg2">
            <a:lumMod val="75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200" b="0" spc="100" baseline="0"/>
            <a:t>CHARGES &gt; "ce que l'on va dépenser"</a:t>
          </a:r>
        </a:p>
      </xdr:txBody>
    </xdr:sp>
    <xdr:clientData/>
  </xdr:oneCellAnchor>
  <xdr:oneCellAnchor>
    <xdr:from>
      <xdr:col>4</xdr:col>
      <xdr:colOff>314324</xdr:colOff>
      <xdr:row>10</xdr:row>
      <xdr:rowOff>57151</xdr:rowOff>
    </xdr:from>
    <xdr:ext cx="3905251" cy="342899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35821AE9-C8D2-49E7-936D-D482DC579CBA}"/>
            </a:ext>
          </a:extLst>
        </xdr:cNvPr>
        <xdr:cNvSpPr txBox="1"/>
      </xdr:nvSpPr>
      <xdr:spPr>
        <a:xfrm>
          <a:off x="4886324" y="1676401"/>
          <a:ext cx="3905251" cy="342899"/>
        </a:xfrm>
        <a:prstGeom prst="rect">
          <a:avLst/>
        </a:prstGeom>
        <a:solidFill>
          <a:schemeClr val="bg2">
            <a:lumMod val="75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200" b="0" spc="100" baseline="0"/>
            <a:t>PRODUITS &gt; "ce qui va entrer dans les caisses"</a:t>
          </a:r>
        </a:p>
      </xdr:txBody>
    </xdr:sp>
    <xdr:clientData/>
  </xdr:oneCellAnchor>
  <xdr:oneCellAnchor>
    <xdr:from>
      <xdr:col>8</xdr:col>
      <xdr:colOff>542925</xdr:colOff>
      <xdr:row>7</xdr:row>
      <xdr:rowOff>114301</xdr:rowOff>
    </xdr:from>
    <xdr:ext cx="1857375" cy="752474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9B6BC83B-1EE5-4B41-8A1A-5817404DE734}"/>
            </a:ext>
          </a:extLst>
        </xdr:cNvPr>
        <xdr:cNvSpPr txBox="1"/>
      </xdr:nvSpPr>
      <xdr:spPr>
        <a:xfrm>
          <a:off x="8924925" y="1247776"/>
          <a:ext cx="1857375" cy="752474"/>
        </a:xfrm>
        <a:prstGeom prst="rect">
          <a:avLst/>
        </a:prstGeom>
        <a:solidFill>
          <a:schemeClr val="bg2">
            <a:lumMod val="75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0" spc="100" baseline="0"/>
            <a:t>CHARGES et PRODUITS doivent être équilibrés !</a:t>
          </a:r>
        </a:p>
      </xdr:txBody>
    </xdr:sp>
    <xdr:clientData/>
  </xdr:oneCellAnchor>
  <xdr:twoCellAnchor>
    <xdr:from>
      <xdr:col>1</xdr:col>
      <xdr:colOff>390526</xdr:colOff>
      <xdr:row>8</xdr:row>
      <xdr:rowOff>123824</xdr:rowOff>
    </xdr:from>
    <xdr:to>
      <xdr:col>4</xdr:col>
      <xdr:colOff>304805</xdr:colOff>
      <xdr:row>12</xdr:row>
      <xdr:rowOff>152399</xdr:rowOff>
    </xdr:to>
    <xdr:cxnSp macro="">
      <xdr:nvCxnSpPr>
        <xdr:cNvPr id="11" name="Connecteur : en angle 10">
          <a:extLst>
            <a:ext uri="{FF2B5EF4-FFF2-40B4-BE49-F238E27FC236}">
              <a16:creationId xmlns:a16="http://schemas.microsoft.com/office/drawing/2014/main" id="{88FC709E-AF26-4B79-AAF3-5EF7EEE5624C}"/>
            </a:ext>
          </a:extLst>
        </xdr:cNvPr>
        <xdr:cNvCxnSpPr/>
      </xdr:nvCxnSpPr>
      <xdr:spPr>
        <a:xfrm rot="10800000" flipV="1">
          <a:off x="1438276" y="1419224"/>
          <a:ext cx="3057529" cy="676275"/>
        </a:xfrm>
        <a:prstGeom prst="bentConnector3">
          <a:avLst>
            <a:gd name="adj1" fmla="val 99844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266700</xdr:colOff>
      <xdr:row>13</xdr:row>
      <xdr:rowOff>9525</xdr:rowOff>
    </xdr:from>
    <xdr:ext cx="1809750" cy="342899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CA18AA1F-CD11-4E6B-8E55-02B0C0C19213}"/>
            </a:ext>
          </a:extLst>
        </xdr:cNvPr>
        <xdr:cNvSpPr txBox="1"/>
      </xdr:nvSpPr>
      <xdr:spPr>
        <a:xfrm>
          <a:off x="266700" y="2114550"/>
          <a:ext cx="1809750" cy="342899"/>
        </a:xfrm>
        <a:prstGeom prst="rect">
          <a:avLst/>
        </a:prstGeom>
        <a:solidFill>
          <a:schemeClr val="bg2">
            <a:lumMod val="75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200" b="0" spc="100" baseline="0"/>
            <a:t>Postes de dépenses</a:t>
          </a:r>
        </a:p>
      </xdr:txBody>
    </xdr:sp>
    <xdr:clientData/>
  </xdr:oneCellAnchor>
  <xdr:oneCellAnchor>
    <xdr:from>
      <xdr:col>0</xdr:col>
      <xdr:colOff>581024</xdr:colOff>
      <xdr:row>16</xdr:row>
      <xdr:rowOff>0</xdr:rowOff>
    </xdr:from>
    <xdr:ext cx="2520000" cy="118110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8A27FF76-B1E4-47F9-9793-082CD7DE1840}"/>
            </a:ext>
          </a:extLst>
        </xdr:cNvPr>
        <xdr:cNvSpPr txBox="1"/>
      </xdr:nvSpPr>
      <xdr:spPr>
        <a:xfrm>
          <a:off x="581024" y="2590800"/>
          <a:ext cx="2520000" cy="1181100"/>
        </a:xfrm>
        <a:prstGeom prst="rect">
          <a:avLst/>
        </a:prstGeom>
        <a:solidFill>
          <a:srgbClr val="FF9933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Charges de personnel / action</a:t>
          </a:r>
        </a:p>
      </xdr:txBody>
    </xdr:sp>
    <xdr:clientData/>
  </xdr:oneCellAnchor>
  <xdr:oneCellAnchor>
    <xdr:from>
      <xdr:col>3</xdr:col>
      <xdr:colOff>38100</xdr:colOff>
      <xdr:row>16</xdr:row>
      <xdr:rowOff>0</xdr:rowOff>
    </xdr:from>
    <xdr:ext cx="2160000" cy="342899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DD5A8979-863C-420F-B57E-6119DC0596F1}"/>
            </a:ext>
          </a:extLst>
        </xdr:cNvPr>
        <xdr:cNvSpPr txBox="1"/>
      </xdr:nvSpPr>
      <xdr:spPr>
        <a:xfrm>
          <a:off x="3181350" y="2590800"/>
          <a:ext cx="2160000" cy="342899"/>
        </a:xfrm>
        <a:prstGeom prst="rect">
          <a:avLst/>
        </a:prstGeom>
        <a:solidFill>
          <a:srgbClr val="FF9933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Personnel Salarié</a:t>
          </a:r>
        </a:p>
      </xdr:txBody>
    </xdr:sp>
    <xdr:clientData/>
  </xdr:oneCellAnchor>
  <xdr:oneCellAnchor>
    <xdr:from>
      <xdr:col>3</xdr:col>
      <xdr:colOff>38100</xdr:colOff>
      <xdr:row>18</xdr:row>
      <xdr:rowOff>95250</xdr:rowOff>
    </xdr:from>
    <xdr:ext cx="2160000" cy="342899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DF9BA0BB-26A4-459E-BB3E-26283527A373}"/>
            </a:ext>
          </a:extLst>
        </xdr:cNvPr>
        <xdr:cNvSpPr txBox="1"/>
      </xdr:nvSpPr>
      <xdr:spPr>
        <a:xfrm>
          <a:off x="3181350" y="3009900"/>
          <a:ext cx="2160000" cy="342899"/>
        </a:xfrm>
        <a:prstGeom prst="rect">
          <a:avLst/>
        </a:prstGeom>
        <a:solidFill>
          <a:srgbClr val="FF9933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Prestataire</a:t>
          </a:r>
        </a:p>
      </xdr:txBody>
    </xdr:sp>
    <xdr:clientData/>
  </xdr:oneCellAnchor>
  <xdr:oneCellAnchor>
    <xdr:from>
      <xdr:col>3</xdr:col>
      <xdr:colOff>38100</xdr:colOff>
      <xdr:row>21</xdr:row>
      <xdr:rowOff>38100</xdr:rowOff>
    </xdr:from>
    <xdr:ext cx="2160000" cy="342899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47AE5926-8D28-4D59-860F-1011933856D2}"/>
            </a:ext>
          </a:extLst>
        </xdr:cNvPr>
        <xdr:cNvSpPr txBox="1"/>
      </xdr:nvSpPr>
      <xdr:spPr>
        <a:xfrm>
          <a:off x="3181350" y="3438525"/>
          <a:ext cx="2160000" cy="342899"/>
        </a:xfrm>
        <a:prstGeom prst="rect">
          <a:avLst/>
        </a:prstGeom>
        <a:solidFill>
          <a:srgbClr val="FF9933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Personnel Bénévole</a:t>
          </a:r>
        </a:p>
      </xdr:txBody>
    </xdr:sp>
    <xdr:clientData/>
  </xdr:oneCellAnchor>
  <xdr:oneCellAnchor>
    <xdr:from>
      <xdr:col>5</xdr:col>
      <xdr:colOff>190499</xdr:colOff>
      <xdr:row>16</xdr:row>
      <xdr:rowOff>0</xdr:rowOff>
    </xdr:from>
    <xdr:ext cx="4320000" cy="118110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6A47B56C-B88F-4284-A86C-35FDFD9442A8}"/>
            </a:ext>
          </a:extLst>
        </xdr:cNvPr>
        <xdr:cNvSpPr txBox="1"/>
      </xdr:nvSpPr>
      <xdr:spPr>
        <a:xfrm>
          <a:off x="5429249" y="2590800"/>
          <a:ext cx="4320000" cy="1181100"/>
        </a:xfrm>
        <a:prstGeom prst="rect">
          <a:avLst/>
        </a:prstGeom>
        <a:solidFill>
          <a:srgbClr val="FF9933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1" spc="100" baseline="0"/>
            <a:t>Nombre d'heures d'intervention </a:t>
          </a:r>
          <a:r>
            <a:rPr lang="fr-FR" sz="1000" b="0" spc="100" baseline="0"/>
            <a:t>(face à face pédagogique + temps de préparation + temsp de réunion/bilan + temps de préparation de l'action).</a:t>
          </a:r>
        </a:p>
        <a:p>
          <a:pPr algn="l"/>
          <a:endParaRPr lang="fr-FR" sz="1000" b="0" spc="100" baseline="0"/>
        </a:p>
        <a:p>
          <a:pPr algn="l"/>
          <a:r>
            <a:rPr lang="fr-FR" sz="1000" b="1" spc="100" baseline="0"/>
            <a:t>Déplacement</a:t>
          </a:r>
          <a:r>
            <a:rPr lang="fr-FR" sz="1000" b="0" spc="100" baseline="0"/>
            <a:t> (nombre de km salle de gym --&gt; lieu de l'action).</a:t>
          </a:r>
        </a:p>
      </xdr:txBody>
    </xdr:sp>
    <xdr:clientData/>
  </xdr:oneCellAnchor>
  <xdr:oneCellAnchor>
    <xdr:from>
      <xdr:col>0</xdr:col>
      <xdr:colOff>581025</xdr:colOff>
      <xdr:row>24</xdr:row>
      <xdr:rowOff>0</xdr:rowOff>
    </xdr:from>
    <xdr:ext cx="2520000" cy="118110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CF3FA30B-D081-4365-83A7-A9A571669234}"/>
            </a:ext>
          </a:extLst>
        </xdr:cNvPr>
        <xdr:cNvSpPr txBox="1"/>
      </xdr:nvSpPr>
      <xdr:spPr>
        <a:xfrm>
          <a:off x="581025" y="3886200"/>
          <a:ext cx="2520000" cy="1181100"/>
        </a:xfrm>
        <a:prstGeom prst="rect">
          <a:avLst/>
        </a:prstGeom>
        <a:solidFill>
          <a:srgbClr val="92D05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Formation du personnel</a:t>
          </a:r>
        </a:p>
      </xdr:txBody>
    </xdr:sp>
    <xdr:clientData/>
  </xdr:oneCellAnchor>
  <xdr:oneCellAnchor>
    <xdr:from>
      <xdr:col>3</xdr:col>
      <xdr:colOff>38100</xdr:colOff>
      <xdr:row>24</xdr:row>
      <xdr:rowOff>0</xdr:rowOff>
    </xdr:from>
    <xdr:ext cx="2160000" cy="342899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12BD5A7E-FC8E-428B-8840-B55FFCDDCE4E}"/>
            </a:ext>
          </a:extLst>
        </xdr:cNvPr>
        <xdr:cNvSpPr txBox="1"/>
      </xdr:nvSpPr>
      <xdr:spPr>
        <a:xfrm>
          <a:off x="3181350" y="3886200"/>
          <a:ext cx="2160000" cy="342899"/>
        </a:xfrm>
        <a:prstGeom prst="rect">
          <a:avLst/>
        </a:prstGeom>
        <a:solidFill>
          <a:srgbClr val="92D05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Personnel Salarié</a:t>
          </a:r>
        </a:p>
      </xdr:txBody>
    </xdr:sp>
    <xdr:clientData/>
  </xdr:oneCellAnchor>
  <xdr:oneCellAnchor>
    <xdr:from>
      <xdr:col>3</xdr:col>
      <xdr:colOff>38100</xdr:colOff>
      <xdr:row>26</xdr:row>
      <xdr:rowOff>95250</xdr:rowOff>
    </xdr:from>
    <xdr:ext cx="2160000" cy="342899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1A86CB40-87E5-466D-830E-A4A66468146C}"/>
            </a:ext>
          </a:extLst>
        </xdr:cNvPr>
        <xdr:cNvSpPr txBox="1"/>
      </xdr:nvSpPr>
      <xdr:spPr>
        <a:xfrm>
          <a:off x="3181350" y="4305300"/>
          <a:ext cx="2160000" cy="342899"/>
        </a:xfrm>
        <a:prstGeom prst="rect">
          <a:avLst/>
        </a:prstGeom>
        <a:solidFill>
          <a:srgbClr val="92D05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Prestataire</a:t>
          </a:r>
        </a:p>
      </xdr:txBody>
    </xdr:sp>
    <xdr:clientData/>
  </xdr:oneCellAnchor>
  <xdr:oneCellAnchor>
    <xdr:from>
      <xdr:col>3</xdr:col>
      <xdr:colOff>38100</xdr:colOff>
      <xdr:row>29</xdr:row>
      <xdr:rowOff>38100</xdr:rowOff>
    </xdr:from>
    <xdr:ext cx="2160000" cy="342899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1A417989-BFB6-4A5F-A3D4-2B3D6AFE7030}"/>
            </a:ext>
          </a:extLst>
        </xdr:cNvPr>
        <xdr:cNvSpPr txBox="1"/>
      </xdr:nvSpPr>
      <xdr:spPr>
        <a:xfrm>
          <a:off x="3181350" y="4733925"/>
          <a:ext cx="2160000" cy="342899"/>
        </a:xfrm>
        <a:prstGeom prst="rect">
          <a:avLst/>
        </a:prstGeom>
        <a:solidFill>
          <a:srgbClr val="92D05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Personnel Bénévole</a:t>
          </a:r>
        </a:p>
      </xdr:txBody>
    </xdr:sp>
    <xdr:clientData/>
  </xdr:oneCellAnchor>
  <xdr:oneCellAnchor>
    <xdr:from>
      <xdr:col>5</xdr:col>
      <xdr:colOff>190499</xdr:colOff>
      <xdr:row>24</xdr:row>
      <xdr:rowOff>0</xdr:rowOff>
    </xdr:from>
    <xdr:ext cx="4320000" cy="118110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1566E297-462C-4548-B767-E9C8DAFE97B4}"/>
            </a:ext>
          </a:extLst>
        </xdr:cNvPr>
        <xdr:cNvSpPr txBox="1"/>
      </xdr:nvSpPr>
      <xdr:spPr>
        <a:xfrm>
          <a:off x="5429249" y="3886200"/>
          <a:ext cx="4320000" cy="1181100"/>
        </a:xfrm>
        <a:prstGeom prst="rect">
          <a:avLst/>
        </a:prstGeom>
        <a:solidFill>
          <a:srgbClr val="92D05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1" spc="100" baseline="0"/>
            <a:t>Nombre d'heures de formation </a:t>
          </a:r>
          <a:r>
            <a:rPr lang="fr-FR" sz="1000" b="0" spc="100" baseline="0"/>
            <a:t>(Présentiel et FoAD) + Coût pédagogique + Frais de documentation + Frais de déplacement + Frais d'hébergement et de restauration.</a:t>
          </a:r>
        </a:p>
      </xdr:txBody>
    </xdr:sp>
    <xdr:clientData/>
  </xdr:oneCellAnchor>
  <xdr:oneCellAnchor>
    <xdr:from>
      <xdr:col>9</xdr:col>
      <xdr:colOff>400048</xdr:colOff>
      <xdr:row>24</xdr:row>
      <xdr:rowOff>0</xdr:rowOff>
    </xdr:from>
    <xdr:ext cx="4680000" cy="342899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C2E7382-5074-48A4-9E3A-56C8F631C5C0}"/>
            </a:ext>
          </a:extLst>
        </xdr:cNvPr>
        <xdr:cNvSpPr txBox="1"/>
      </xdr:nvSpPr>
      <xdr:spPr>
        <a:xfrm>
          <a:off x="9829798" y="3886200"/>
          <a:ext cx="4680000" cy="342899"/>
        </a:xfrm>
        <a:prstGeom prst="rect">
          <a:avLst/>
        </a:prstGeom>
        <a:solidFill>
          <a:srgbClr val="92D05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/>
            <a:t>Reporter dans les PRODUITS la prise en charge AFDAS / salariés</a:t>
          </a:r>
        </a:p>
      </xdr:txBody>
    </xdr:sp>
    <xdr:clientData/>
  </xdr:oneCellAnchor>
  <xdr:oneCellAnchor>
    <xdr:from>
      <xdr:col>0</xdr:col>
      <xdr:colOff>571500</xdr:colOff>
      <xdr:row>32</xdr:row>
      <xdr:rowOff>9525</xdr:rowOff>
    </xdr:from>
    <xdr:ext cx="2520000" cy="118110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D81FEC60-9271-418E-A0A8-DAE56D64F671}"/>
            </a:ext>
          </a:extLst>
        </xdr:cNvPr>
        <xdr:cNvSpPr txBox="1"/>
      </xdr:nvSpPr>
      <xdr:spPr>
        <a:xfrm>
          <a:off x="571500" y="5191125"/>
          <a:ext cx="2520000" cy="1181100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Temps de travail passé à la Création du Projet</a:t>
          </a:r>
        </a:p>
      </xdr:txBody>
    </xdr:sp>
    <xdr:clientData/>
  </xdr:oneCellAnchor>
  <xdr:oneCellAnchor>
    <xdr:from>
      <xdr:col>3</xdr:col>
      <xdr:colOff>28575</xdr:colOff>
      <xdr:row>32</xdr:row>
      <xdr:rowOff>9525</xdr:rowOff>
    </xdr:from>
    <xdr:ext cx="2160000" cy="342899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4C4B27BE-34EF-48A2-9621-AA18CFDDD58E}"/>
            </a:ext>
          </a:extLst>
        </xdr:cNvPr>
        <xdr:cNvSpPr txBox="1"/>
      </xdr:nvSpPr>
      <xdr:spPr>
        <a:xfrm>
          <a:off x="3171825" y="5191125"/>
          <a:ext cx="2160000" cy="342899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Personnel Salarié</a:t>
          </a:r>
        </a:p>
      </xdr:txBody>
    </xdr:sp>
    <xdr:clientData/>
  </xdr:oneCellAnchor>
  <xdr:oneCellAnchor>
    <xdr:from>
      <xdr:col>3</xdr:col>
      <xdr:colOff>28575</xdr:colOff>
      <xdr:row>34</xdr:row>
      <xdr:rowOff>104775</xdr:rowOff>
    </xdr:from>
    <xdr:ext cx="2160000" cy="342899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4C31D0A8-30D7-405D-A5AE-9E7D6724B574}"/>
            </a:ext>
          </a:extLst>
        </xdr:cNvPr>
        <xdr:cNvSpPr txBox="1"/>
      </xdr:nvSpPr>
      <xdr:spPr>
        <a:xfrm>
          <a:off x="3171825" y="5610225"/>
          <a:ext cx="2160000" cy="342899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Prestataire</a:t>
          </a:r>
        </a:p>
      </xdr:txBody>
    </xdr:sp>
    <xdr:clientData/>
  </xdr:oneCellAnchor>
  <xdr:oneCellAnchor>
    <xdr:from>
      <xdr:col>3</xdr:col>
      <xdr:colOff>28575</xdr:colOff>
      <xdr:row>37</xdr:row>
      <xdr:rowOff>47625</xdr:rowOff>
    </xdr:from>
    <xdr:ext cx="2160000" cy="342899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4624DB92-8884-4CD7-BE8E-420E180835AA}"/>
            </a:ext>
          </a:extLst>
        </xdr:cNvPr>
        <xdr:cNvSpPr txBox="1"/>
      </xdr:nvSpPr>
      <xdr:spPr>
        <a:xfrm>
          <a:off x="3171825" y="6038850"/>
          <a:ext cx="2160000" cy="342899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Personnel Bénévole</a:t>
          </a:r>
        </a:p>
      </xdr:txBody>
    </xdr:sp>
    <xdr:clientData/>
  </xdr:oneCellAnchor>
  <xdr:oneCellAnchor>
    <xdr:from>
      <xdr:col>5</xdr:col>
      <xdr:colOff>180974</xdr:colOff>
      <xdr:row>32</xdr:row>
      <xdr:rowOff>9525</xdr:rowOff>
    </xdr:from>
    <xdr:ext cx="4320000" cy="118110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12E8FC21-4A26-426F-AA5D-7941F68A93C0}"/>
            </a:ext>
          </a:extLst>
        </xdr:cNvPr>
        <xdr:cNvSpPr txBox="1"/>
      </xdr:nvSpPr>
      <xdr:spPr>
        <a:xfrm>
          <a:off x="5419724" y="5191125"/>
          <a:ext cx="4320000" cy="1181100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1" spc="100" baseline="0">
              <a:solidFill>
                <a:schemeClr val="bg1"/>
              </a:solidFill>
            </a:rPr>
            <a:t>Nombre d'heures d'intervention</a:t>
          </a:r>
          <a:r>
            <a:rPr lang="fr-FR" sz="1000" b="0" spc="100" baseline="0">
              <a:solidFill>
                <a:schemeClr val="bg1"/>
              </a:solidFill>
            </a:rPr>
            <a:t> (Temps de travail dans la création du Projet + Temps de travail lors des réunions de Projet internes à l'association).</a:t>
          </a:r>
        </a:p>
        <a:p>
          <a:pPr algn="l"/>
          <a:endParaRPr lang="fr-FR" sz="1000" b="0" spc="100" baseline="0">
            <a:solidFill>
              <a:schemeClr val="bg1"/>
            </a:solidFill>
          </a:endParaRPr>
        </a:p>
        <a:p>
          <a:pPr algn="l"/>
          <a:r>
            <a:rPr lang="fr-FR" sz="1000" b="0" spc="100" baseline="0">
              <a:solidFill>
                <a:schemeClr val="bg1"/>
              </a:solidFill>
            </a:rPr>
            <a:t>/ Bénévole : déplacement (nombre de km domicile --&gt; lieu de la réunion)</a:t>
          </a:r>
        </a:p>
      </xdr:txBody>
    </xdr:sp>
    <xdr:clientData/>
  </xdr:oneCellAnchor>
  <xdr:oneCellAnchor>
    <xdr:from>
      <xdr:col>0</xdr:col>
      <xdr:colOff>571500</xdr:colOff>
      <xdr:row>40</xdr:row>
      <xdr:rowOff>9524</xdr:rowOff>
    </xdr:from>
    <xdr:ext cx="2520000" cy="1628775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4E5B044F-122E-482B-B1FF-9B6D3D3C2FFB}"/>
            </a:ext>
          </a:extLst>
        </xdr:cNvPr>
        <xdr:cNvSpPr txBox="1"/>
      </xdr:nvSpPr>
      <xdr:spPr>
        <a:xfrm>
          <a:off x="571500" y="6486524"/>
          <a:ext cx="2520000" cy="1628775"/>
        </a:xfrm>
        <a:prstGeom prst="rect">
          <a:avLst/>
        </a:prstGeom>
        <a:solidFill>
          <a:srgbClr val="963634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Communication</a:t>
          </a:r>
        </a:p>
      </xdr:txBody>
    </xdr:sp>
    <xdr:clientData/>
  </xdr:oneCellAnchor>
  <xdr:oneCellAnchor>
    <xdr:from>
      <xdr:col>3</xdr:col>
      <xdr:colOff>28575</xdr:colOff>
      <xdr:row>40</xdr:row>
      <xdr:rowOff>9525</xdr:rowOff>
    </xdr:from>
    <xdr:ext cx="2160000" cy="342899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F0983006-5C62-4A10-8BA3-06D9EB42499C}"/>
            </a:ext>
          </a:extLst>
        </xdr:cNvPr>
        <xdr:cNvSpPr txBox="1"/>
      </xdr:nvSpPr>
      <xdr:spPr>
        <a:xfrm>
          <a:off x="3171825" y="6486525"/>
          <a:ext cx="2160000" cy="342899"/>
        </a:xfrm>
        <a:prstGeom prst="rect">
          <a:avLst/>
        </a:prstGeom>
        <a:solidFill>
          <a:srgbClr val="963634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Personnel Salarié</a:t>
          </a:r>
        </a:p>
      </xdr:txBody>
    </xdr:sp>
    <xdr:clientData/>
  </xdr:oneCellAnchor>
  <xdr:oneCellAnchor>
    <xdr:from>
      <xdr:col>3</xdr:col>
      <xdr:colOff>28575</xdr:colOff>
      <xdr:row>42</xdr:row>
      <xdr:rowOff>104775</xdr:rowOff>
    </xdr:from>
    <xdr:ext cx="2160000" cy="342899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31256090-A213-415E-A01F-F33D255F7136}"/>
            </a:ext>
          </a:extLst>
        </xdr:cNvPr>
        <xdr:cNvSpPr txBox="1"/>
      </xdr:nvSpPr>
      <xdr:spPr>
        <a:xfrm>
          <a:off x="3171825" y="6905625"/>
          <a:ext cx="2160000" cy="342899"/>
        </a:xfrm>
        <a:prstGeom prst="rect">
          <a:avLst/>
        </a:prstGeom>
        <a:solidFill>
          <a:srgbClr val="963634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Prestataire</a:t>
          </a:r>
        </a:p>
      </xdr:txBody>
    </xdr:sp>
    <xdr:clientData/>
  </xdr:oneCellAnchor>
  <xdr:oneCellAnchor>
    <xdr:from>
      <xdr:col>3</xdr:col>
      <xdr:colOff>28575</xdr:colOff>
      <xdr:row>45</xdr:row>
      <xdr:rowOff>47625</xdr:rowOff>
    </xdr:from>
    <xdr:ext cx="2160000" cy="342899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58D75F3E-330C-4C65-9CF4-09890BA406F1}"/>
            </a:ext>
          </a:extLst>
        </xdr:cNvPr>
        <xdr:cNvSpPr txBox="1"/>
      </xdr:nvSpPr>
      <xdr:spPr>
        <a:xfrm>
          <a:off x="3171825" y="7334250"/>
          <a:ext cx="2160000" cy="342899"/>
        </a:xfrm>
        <a:prstGeom prst="rect">
          <a:avLst/>
        </a:prstGeom>
        <a:solidFill>
          <a:srgbClr val="963634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Personnel Bénévole</a:t>
          </a:r>
        </a:p>
      </xdr:txBody>
    </xdr:sp>
    <xdr:clientData/>
  </xdr:oneCellAnchor>
  <xdr:oneCellAnchor>
    <xdr:from>
      <xdr:col>5</xdr:col>
      <xdr:colOff>180974</xdr:colOff>
      <xdr:row>40</xdr:row>
      <xdr:rowOff>9525</xdr:rowOff>
    </xdr:from>
    <xdr:ext cx="4320000" cy="118110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34258B6C-C1F3-4101-9149-311AE88BFC72}"/>
            </a:ext>
          </a:extLst>
        </xdr:cNvPr>
        <xdr:cNvSpPr txBox="1"/>
      </xdr:nvSpPr>
      <xdr:spPr>
        <a:xfrm>
          <a:off x="5419724" y="6486525"/>
          <a:ext cx="4320000" cy="1181100"/>
        </a:xfrm>
        <a:prstGeom prst="rect">
          <a:avLst/>
        </a:prstGeom>
        <a:solidFill>
          <a:srgbClr val="963634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1" spc="100" baseline="0">
              <a:solidFill>
                <a:schemeClr val="bg1"/>
              </a:solidFill>
            </a:rPr>
            <a:t>Nombre d'heures d'intervention</a:t>
          </a:r>
          <a:r>
            <a:rPr lang="fr-FR" sz="1000" b="0" spc="100" baseline="0">
              <a:solidFill>
                <a:schemeClr val="bg1"/>
              </a:solidFill>
            </a:rPr>
            <a:t> (Temps de travail dans la création du Projet + Temps de travail lors des réunions de Projet internes à l'association).</a:t>
          </a:r>
        </a:p>
        <a:p>
          <a:pPr algn="l"/>
          <a:endParaRPr lang="fr-FR" sz="1000" b="0" spc="100" baseline="0">
            <a:solidFill>
              <a:schemeClr val="bg1"/>
            </a:solidFill>
          </a:endParaRPr>
        </a:p>
        <a:p>
          <a:pPr algn="l"/>
          <a:r>
            <a:rPr lang="fr-FR" sz="1000" b="0" spc="100" baseline="0">
              <a:solidFill>
                <a:schemeClr val="bg1"/>
              </a:solidFill>
            </a:rPr>
            <a:t>/ Bénévole : déplacement (nombre de km domicile --&gt; lieu de la réunion)</a:t>
          </a:r>
        </a:p>
      </xdr:txBody>
    </xdr:sp>
    <xdr:clientData/>
  </xdr:oneCellAnchor>
  <xdr:oneCellAnchor>
    <xdr:from>
      <xdr:col>3</xdr:col>
      <xdr:colOff>28575</xdr:colOff>
      <xdr:row>48</xdr:row>
      <xdr:rowOff>0</xdr:rowOff>
    </xdr:from>
    <xdr:ext cx="2160000" cy="342899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86CF5101-05FB-4AE9-B5EF-78EA2C209B36}"/>
            </a:ext>
          </a:extLst>
        </xdr:cNvPr>
        <xdr:cNvSpPr txBox="1"/>
      </xdr:nvSpPr>
      <xdr:spPr>
        <a:xfrm>
          <a:off x="3171825" y="7772400"/>
          <a:ext cx="2160000" cy="342899"/>
        </a:xfrm>
        <a:prstGeom prst="rect">
          <a:avLst/>
        </a:prstGeom>
        <a:solidFill>
          <a:srgbClr val="963634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Visuels, Publicité</a:t>
          </a:r>
        </a:p>
      </xdr:txBody>
    </xdr:sp>
    <xdr:clientData/>
  </xdr:oneCellAnchor>
  <xdr:oneCellAnchor>
    <xdr:from>
      <xdr:col>5</xdr:col>
      <xdr:colOff>180975</xdr:colOff>
      <xdr:row>48</xdr:row>
      <xdr:rowOff>0</xdr:rowOff>
    </xdr:from>
    <xdr:ext cx="4320000" cy="342899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A107C50-2713-4B97-A563-F2A589A52FB0}"/>
            </a:ext>
          </a:extLst>
        </xdr:cNvPr>
        <xdr:cNvSpPr txBox="1"/>
      </xdr:nvSpPr>
      <xdr:spPr>
        <a:xfrm>
          <a:off x="5419725" y="7772400"/>
          <a:ext cx="4320000" cy="342899"/>
        </a:xfrm>
        <a:prstGeom prst="rect">
          <a:avLst/>
        </a:prstGeom>
        <a:solidFill>
          <a:srgbClr val="963634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Flyers, Affiches, Roll-up, Stand promotionnel, Pub Radio, ...</a:t>
          </a:r>
        </a:p>
      </xdr:txBody>
    </xdr:sp>
    <xdr:clientData/>
  </xdr:oneCellAnchor>
  <xdr:twoCellAnchor editAs="oneCell">
    <xdr:from>
      <xdr:col>10</xdr:col>
      <xdr:colOff>647697</xdr:colOff>
      <xdr:row>16</xdr:row>
      <xdr:rowOff>114300</xdr:rowOff>
    </xdr:from>
    <xdr:to>
      <xdr:col>11</xdr:col>
      <xdr:colOff>95250</xdr:colOff>
      <xdr:row>19</xdr:row>
      <xdr:rowOff>144149</xdr:rowOff>
    </xdr:to>
    <xdr:pic>
      <xdr:nvPicPr>
        <xdr:cNvPr id="39" name="Graphique 48" descr="Avertissement">
          <a:extLst>
            <a:ext uri="{FF2B5EF4-FFF2-40B4-BE49-F238E27FC236}">
              <a16:creationId xmlns:a16="http://schemas.microsoft.com/office/drawing/2014/main" id="{E678940D-00F3-4D16-B73F-7B108CE8A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25197" y="2705100"/>
          <a:ext cx="495303" cy="515624"/>
        </a:xfrm>
        <a:prstGeom prst="rect">
          <a:avLst/>
        </a:prstGeom>
      </xdr:spPr>
    </xdr:pic>
    <xdr:clientData/>
  </xdr:twoCellAnchor>
  <xdr:oneCellAnchor>
    <xdr:from>
      <xdr:col>11</xdr:col>
      <xdr:colOff>142873</xdr:colOff>
      <xdr:row>16</xdr:row>
      <xdr:rowOff>9524</xdr:rowOff>
    </xdr:from>
    <xdr:ext cx="3600000" cy="733425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D1F8F404-F8D3-4092-B245-697655F2287C}"/>
            </a:ext>
          </a:extLst>
        </xdr:cNvPr>
        <xdr:cNvSpPr txBox="1"/>
      </xdr:nvSpPr>
      <xdr:spPr>
        <a:xfrm>
          <a:off x="11668123" y="2600324"/>
          <a:ext cx="3600000" cy="733425"/>
        </a:xfrm>
        <a:prstGeom prst="rect">
          <a:avLst/>
        </a:prstGeom>
        <a:solidFill>
          <a:srgbClr val="C00000"/>
        </a:solidFill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Une subvention n'a pas pour but de payer un salaire. La part "Personnel Salarié" ne doit représenter qu'un faible pourcentage du budget.</a:t>
          </a:r>
        </a:p>
      </xdr:txBody>
    </xdr:sp>
    <xdr:clientData/>
  </xdr:oneCellAnchor>
  <xdr:twoCellAnchor editAs="oneCell">
    <xdr:from>
      <xdr:col>10</xdr:col>
      <xdr:colOff>647700</xdr:colOff>
      <xdr:row>8</xdr:row>
      <xdr:rowOff>47625</xdr:rowOff>
    </xdr:from>
    <xdr:to>
      <xdr:col>11</xdr:col>
      <xdr:colOff>95253</xdr:colOff>
      <xdr:row>11</xdr:row>
      <xdr:rowOff>77474</xdr:rowOff>
    </xdr:to>
    <xdr:pic>
      <xdr:nvPicPr>
        <xdr:cNvPr id="41" name="Graphique 48" descr="Avertissement">
          <a:extLst>
            <a:ext uri="{FF2B5EF4-FFF2-40B4-BE49-F238E27FC236}">
              <a16:creationId xmlns:a16="http://schemas.microsoft.com/office/drawing/2014/main" id="{AF9F89A1-2FC4-4DF4-B0AE-0C0D4AC63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25200" y="1343025"/>
          <a:ext cx="495303" cy="515624"/>
        </a:xfrm>
        <a:prstGeom prst="rect">
          <a:avLst/>
        </a:prstGeom>
      </xdr:spPr>
    </xdr:pic>
    <xdr:clientData/>
  </xdr:twoCellAnchor>
  <xdr:oneCellAnchor>
    <xdr:from>
      <xdr:col>11</xdr:col>
      <xdr:colOff>142876</xdr:colOff>
      <xdr:row>8</xdr:row>
      <xdr:rowOff>0</xdr:rowOff>
    </xdr:from>
    <xdr:ext cx="3600000" cy="66675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32C9AACE-5490-4FD2-9488-385F955D7D4A}"/>
            </a:ext>
          </a:extLst>
        </xdr:cNvPr>
        <xdr:cNvSpPr txBox="1"/>
      </xdr:nvSpPr>
      <xdr:spPr>
        <a:xfrm>
          <a:off x="11668126" y="1295400"/>
          <a:ext cx="3600000" cy="666750"/>
        </a:xfrm>
        <a:prstGeom prst="rect">
          <a:avLst/>
        </a:prstGeom>
        <a:solidFill>
          <a:srgbClr val="C00000"/>
        </a:solidFill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La part subvention sollicitée à l'ANS ne doit pas dépasser 40% du budget (viser 30 à 35% maxi).</a:t>
          </a:r>
        </a:p>
      </xdr:txBody>
    </xdr:sp>
    <xdr:clientData/>
  </xdr:oneCellAnchor>
  <xdr:oneCellAnchor>
    <xdr:from>
      <xdr:col>0</xdr:col>
      <xdr:colOff>571500</xdr:colOff>
      <xdr:row>51</xdr:row>
      <xdr:rowOff>9524</xdr:rowOff>
    </xdr:from>
    <xdr:ext cx="2520000" cy="1628775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7C5D34B3-140F-49A5-9396-C85FA041C852}"/>
            </a:ext>
          </a:extLst>
        </xdr:cNvPr>
        <xdr:cNvSpPr txBox="1"/>
      </xdr:nvSpPr>
      <xdr:spPr>
        <a:xfrm>
          <a:off x="571500" y="8267699"/>
          <a:ext cx="2520000" cy="1628775"/>
        </a:xfrm>
        <a:prstGeom prst="rect">
          <a:avLst/>
        </a:prstGeom>
        <a:solidFill>
          <a:srgbClr val="49452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Transport de Matériel</a:t>
          </a:r>
        </a:p>
      </xdr:txBody>
    </xdr:sp>
    <xdr:clientData/>
  </xdr:oneCellAnchor>
  <xdr:oneCellAnchor>
    <xdr:from>
      <xdr:col>3</xdr:col>
      <xdr:colOff>28575</xdr:colOff>
      <xdr:row>51</xdr:row>
      <xdr:rowOff>9525</xdr:rowOff>
    </xdr:from>
    <xdr:ext cx="2160000" cy="342899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D3571151-BC13-45E9-BFC8-11D27FC9852C}"/>
            </a:ext>
          </a:extLst>
        </xdr:cNvPr>
        <xdr:cNvSpPr txBox="1"/>
      </xdr:nvSpPr>
      <xdr:spPr>
        <a:xfrm>
          <a:off x="3171825" y="8267700"/>
          <a:ext cx="2160000" cy="342899"/>
        </a:xfrm>
        <a:prstGeom prst="rect">
          <a:avLst/>
        </a:prstGeom>
        <a:solidFill>
          <a:srgbClr val="49452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Personnel Salarié</a:t>
          </a:r>
        </a:p>
      </xdr:txBody>
    </xdr:sp>
    <xdr:clientData/>
  </xdr:oneCellAnchor>
  <xdr:oneCellAnchor>
    <xdr:from>
      <xdr:col>3</xdr:col>
      <xdr:colOff>28575</xdr:colOff>
      <xdr:row>53</xdr:row>
      <xdr:rowOff>104775</xdr:rowOff>
    </xdr:from>
    <xdr:ext cx="2160000" cy="342899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38FEB8DD-94FB-4E3B-B604-D74E5596FF6B}"/>
            </a:ext>
          </a:extLst>
        </xdr:cNvPr>
        <xdr:cNvSpPr txBox="1"/>
      </xdr:nvSpPr>
      <xdr:spPr>
        <a:xfrm>
          <a:off x="3171825" y="8686800"/>
          <a:ext cx="2160000" cy="342899"/>
        </a:xfrm>
        <a:prstGeom prst="rect">
          <a:avLst/>
        </a:prstGeom>
        <a:solidFill>
          <a:srgbClr val="49452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Prestataire</a:t>
          </a:r>
        </a:p>
      </xdr:txBody>
    </xdr:sp>
    <xdr:clientData/>
  </xdr:oneCellAnchor>
  <xdr:oneCellAnchor>
    <xdr:from>
      <xdr:col>3</xdr:col>
      <xdr:colOff>28575</xdr:colOff>
      <xdr:row>56</xdr:row>
      <xdr:rowOff>47625</xdr:rowOff>
    </xdr:from>
    <xdr:ext cx="2160000" cy="342899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101933C1-524F-4745-BC7F-D2B64E47F937}"/>
            </a:ext>
          </a:extLst>
        </xdr:cNvPr>
        <xdr:cNvSpPr txBox="1"/>
      </xdr:nvSpPr>
      <xdr:spPr>
        <a:xfrm>
          <a:off x="3171825" y="9115425"/>
          <a:ext cx="2160000" cy="342899"/>
        </a:xfrm>
        <a:prstGeom prst="rect">
          <a:avLst/>
        </a:prstGeom>
        <a:solidFill>
          <a:srgbClr val="49452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Personnel Bénévole</a:t>
          </a:r>
        </a:p>
      </xdr:txBody>
    </xdr:sp>
    <xdr:clientData/>
  </xdr:oneCellAnchor>
  <xdr:oneCellAnchor>
    <xdr:from>
      <xdr:col>5</xdr:col>
      <xdr:colOff>180974</xdr:colOff>
      <xdr:row>51</xdr:row>
      <xdr:rowOff>9525</xdr:rowOff>
    </xdr:from>
    <xdr:ext cx="4320000" cy="1181100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93E870DC-1C9E-45C8-854B-5B5041361D9A}"/>
            </a:ext>
          </a:extLst>
        </xdr:cNvPr>
        <xdr:cNvSpPr txBox="1"/>
      </xdr:nvSpPr>
      <xdr:spPr>
        <a:xfrm>
          <a:off x="5419724" y="8267700"/>
          <a:ext cx="4320000" cy="1181100"/>
        </a:xfrm>
        <a:prstGeom prst="rect">
          <a:avLst/>
        </a:prstGeom>
        <a:solidFill>
          <a:srgbClr val="49452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1" spc="100" baseline="0">
              <a:solidFill>
                <a:schemeClr val="bg1"/>
              </a:solidFill>
            </a:rPr>
            <a:t>Nombre d'heures passé au transport du matériel.</a:t>
          </a:r>
          <a:r>
            <a:rPr lang="fr-FR" sz="1050" b="0" spc="100" baseline="0">
              <a:solidFill>
                <a:schemeClr val="bg1"/>
              </a:solidFill>
            </a:rPr>
            <a:t> (temps de trajet total + manutention)</a:t>
          </a:r>
        </a:p>
      </xdr:txBody>
    </xdr:sp>
    <xdr:clientData/>
  </xdr:oneCellAnchor>
  <xdr:oneCellAnchor>
    <xdr:from>
      <xdr:col>3</xdr:col>
      <xdr:colOff>28575</xdr:colOff>
      <xdr:row>59</xdr:row>
      <xdr:rowOff>0</xdr:rowOff>
    </xdr:from>
    <xdr:ext cx="2160000" cy="342899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72FAA8F5-D622-4CCC-85BD-C403385B0C74}"/>
            </a:ext>
          </a:extLst>
        </xdr:cNvPr>
        <xdr:cNvSpPr txBox="1"/>
      </xdr:nvSpPr>
      <xdr:spPr>
        <a:xfrm>
          <a:off x="3171825" y="9553575"/>
          <a:ext cx="2160000" cy="342899"/>
        </a:xfrm>
        <a:prstGeom prst="rect">
          <a:avLst/>
        </a:prstGeom>
        <a:solidFill>
          <a:srgbClr val="49452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Transport Matériel</a:t>
          </a:r>
        </a:p>
      </xdr:txBody>
    </xdr:sp>
    <xdr:clientData/>
  </xdr:oneCellAnchor>
  <xdr:oneCellAnchor>
    <xdr:from>
      <xdr:col>5</xdr:col>
      <xdr:colOff>180975</xdr:colOff>
      <xdr:row>59</xdr:row>
      <xdr:rowOff>0</xdr:rowOff>
    </xdr:from>
    <xdr:ext cx="4320000" cy="342899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3A1EF6E4-F3FB-459E-82B5-0076E0789289}"/>
            </a:ext>
          </a:extLst>
        </xdr:cNvPr>
        <xdr:cNvSpPr txBox="1"/>
      </xdr:nvSpPr>
      <xdr:spPr>
        <a:xfrm>
          <a:off x="5419725" y="9553575"/>
          <a:ext cx="4320000" cy="342899"/>
        </a:xfrm>
        <a:prstGeom prst="rect">
          <a:avLst/>
        </a:prstGeom>
        <a:solidFill>
          <a:srgbClr val="49452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Nombre de journée de location d'un 20m3 (équivalent)</a:t>
          </a:r>
        </a:p>
      </xdr:txBody>
    </xdr:sp>
    <xdr:clientData/>
  </xdr:oneCellAnchor>
  <xdr:oneCellAnchor>
    <xdr:from>
      <xdr:col>0</xdr:col>
      <xdr:colOff>571500</xdr:colOff>
      <xdr:row>62</xdr:row>
      <xdr:rowOff>9525</xdr:rowOff>
    </xdr:from>
    <xdr:ext cx="2520000" cy="2772000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8D8A2BFD-6046-4EC0-9BF6-380E2D3C4F6B}"/>
            </a:ext>
          </a:extLst>
        </xdr:cNvPr>
        <xdr:cNvSpPr txBox="1"/>
      </xdr:nvSpPr>
      <xdr:spPr>
        <a:xfrm>
          <a:off x="571500" y="10048875"/>
          <a:ext cx="2520000" cy="2772000"/>
        </a:xfrm>
        <a:prstGeom prst="rect">
          <a:avLst/>
        </a:prstGeom>
        <a:solidFill>
          <a:srgbClr val="C0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Pharmacie</a:t>
          </a:r>
        </a:p>
      </xdr:txBody>
    </xdr:sp>
    <xdr:clientData/>
  </xdr:oneCellAnchor>
  <xdr:oneCellAnchor>
    <xdr:from>
      <xdr:col>3</xdr:col>
      <xdr:colOff>28575</xdr:colOff>
      <xdr:row>62</xdr:row>
      <xdr:rowOff>0</xdr:rowOff>
    </xdr:from>
    <xdr:ext cx="2160000" cy="277200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CDDCAF5B-51CC-4594-AF8E-744007FDBD76}"/>
            </a:ext>
          </a:extLst>
        </xdr:cNvPr>
        <xdr:cNvSpPr txBox="1"/>
      </xdr:nvSpPr>
      <xdr:spPr>
        <a:xfrm>
          <a:off x="3171825" y="10039350"/>
          <a:ext cx="2160000" cy="2772000"/>
        </a:xfrm>
        <a:prstGeom prst="rect">
          <a:avLst/>
        </a:prstGeom>
        <a:solidFill>
          <a:srgbClr val="C0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Contenu trousse à pharmacie</a:t>
          </a:r>
        </a:p>
      </xdr:txBody>
    </xdr:sp>
    <xdr:clientData/>
  </xdr:oneCellAnchor>
  <xdr:oneCellAnchor>
    <xdr:from>
      <xdr:col>5</xdr:col>
      <xdr:colOff>180975</xdr:colOff>
      <xdr:row>62</xdr:row>
      <xdr:rowOff>0</xdr:rowOff>
    </xdr:from>
    <xdr:ext cx="4320000" cy="2771775"/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89D692D3-0FAD-493F-A29C-E07AEF1D2FA5}"/>
            </a:ext>
          </a:extLst>
        </xdr:cNvPr>
        <xdr:cNvSpPr txBox="1"/>
      </xdr:nvSpPr>
      <xdr:spPr>
        <a:xfrm>
          <a:off x="5419725" y="10039350"/>
          <a:ext cx="4320000" cy="2771775"/>
        </a:xfrm>
        <a:prstGeom prst="rect">
          <a:avLst/>
        </a:prstGeom>
        <a:solidFill>
          <a:srgbClr val="C0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Blessures légères : désinfection par spray, pansements assortis, pansements adhésifs à découper, compresses stériles, pansements anti-ampoules, doses de savon sans eau.</a:t>
          </a:r>
        </a:p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Coupures importantes : coussin hémostatique Haemoband avec gants, tampons compressifs, mèches nasales, sutures adhésives.</a:t>
          </a:r>
        </a:p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Maintien et fixation : bande extensible, bandes de contention, écharpe triangulaire, sparadrap avec dévidoir, filet pour maintien de compresses.</a:t>
          </a:r>
        </a:p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Douleur et traumatisme : cryothérapie grâce aux poches de froid Refridol, spray froid.</a:t>
          </a:r>
        </a:p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Projections oculaires : dosette de lavage.</a:t>
          </a:r>
        </a:p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Protection : couverture de survie, gants.</a:t>
          </a:r>
        </a:p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Instruments : ciseaux Jesco, pince à échardes.</a:t>
          </a:r>
        </a:p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Livret 1ers secours.</a:t>
          </a:r>
        </a:p>
      </xdr:txBody>
    </xdr:sp>
    <xdr:clientData/>
  </xdr:oneCellAnchor>
  <xdr:oneCellAnchor>
    <xdr:from>
      <xdr:col>0</xdr:col>
      <xdr:colOff>571500</xdr:colOff>
      <xdr:row>80</xdr:row>
      <xdr:rowOff>9525</xdr:rowOff>
    </xdr:from>
    <xdr:ext cx="2520000" cy="781050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24D1D6C5-4331-47FD-91F9-188F01E1A6D6}"/>
            </a:ext>
          </a:extLst>
        </xdr:cNvPr>
        <xdr:cNvSpPr txBox="1"/>
      </xdr:nvSpPr>
      <xdr:spPr>
        <a:xfrm>
          <a:off x="571500" y="12963525"/>
          <a:ext cx="2520000" cy="781050"/>
        </a:xfrm>
        <a:prstGeom prst="rect">
          <a:avLst/>
        </a:prstGeom>
        <a:solidFill>
          <a:srgbClr val="E6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Mesures sanitaires liées à la pandémie Covid-19</a:t>
          </a:r>
        </a:p>
      </xdr:txBody>
    </xdr:sp>
    <xdr:clientData/>
  </xdr:oneCellAnchor>
  <xdr:oneCellAnchor>
    <xdr:from>
      <xdr:col>3</xdr:col>
      <xdr:colOff>28575</xdr:colOff>
      <xdr:row>80</xdr:row>
      <xdr:rowOff>9526</xdr:rowOff>
    </xdr:from>
    <xdr:ext cx="2160000" cy="342899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A2D680E0-9627-48B9-B171-08A8F0CAD7DA}"/>
            </a:ext>
          </a:extLst>
        </xdr:cNvPr>
        <xdr:cNvSpPr txBox="1"/>
      </xdr:nvSpPr>
      <xdr:spPr>
        <a:xfrm>
          <a:off x="3171825" y="12963526"/>
          <a:ext cx="2160000" cy="342899"/>
        </a:xfrm>
        <a:prstGeom prst="rect">
          <a:avLst/>
        </a:prstGeom>
        <a:solidFill>
          <a:srgbClr val="E6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Consommable</a:t>
          </a:r>
        </a:p>
      </xdr:txBody>
    </xdr:sp>
    <xdr:clientData/>
  </xdr:oneCellAnchor>
  <xdr:oneCellAnchor>
    <xdr:from>
      <xdr:col>3</xdr:col>
      <xdr:colOff>28575</xdr:colOff>
      <xdr:row>82</xdr:row>
      <xdr:rowOff>123826</xdr:rowOff>
    </xdr:from>
    <xdr:ext cx="2160000" cy="342899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76F466BA-FD6C-4137-BA82-F0D856A015F2}"/>
            </a:ext>
          </a:extLst>
        </xdr:cNvPr>
        <xdr:cNvSpPr txBox="1"/>
      </xdr:nvSpPr>
      <xdr:spPr>
        <a:xfrm>
          <a:off x="3171825" y="13401676"/>
          <a:ext cx="2160000" cy="342899"/>
        </a:xfrm>
        <a:prstGeom prst="rect">
          <a:avLst/>
        </a:prstGeom>
        <a:solidFill>
          <a:srgbClr val="E6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Equipement</a:t>
          </a:r>
        </a:p>
      </xdr:txBody>
    </xdr:sp>
    <xdr:clientData/>
  </xdr:oneCellAnchor>
  <xdr:oneCellAnchor>
    <xdr:from>
      <xdr:col>5</xdr:col>
      <xdr:colOff>180975</xdr:colOff>
      <xdr:row>82</xdr:row>
      <xdr:rowOff>123826</xdr:rowOff>
    </xdr:from>
    <xdr:ext cx="4320000" cy="342899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id="{275B9819-6F0C-4A36-A494-6E96CD2475BF}"/>
            </a:ext>
          </a:extLst>
        </xdr:cNvPr>
        <xdr:cNvSpPr txBox="1"/>
      </xdr:nvSpPr>
      <xdr:spPr>
        <a:xfrm>
          <a:off x="5419725" y="13401676"/>
          <a:ext cx="4320000" cy="342899"/>
        </a:xfrm>
        <a:prstGeom prst="rect">
          <a:avLst/>
        </a:prstGeom>
        <a:solidFill>
          <a:srgbClr val="E6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Distributeur, ...</a:t>
          </a:r>
        </a:p>
      </xdr:txBody>
    </xdr:sp>
    <xdr:clientData/>
  </xdr:oneCellAnchor>
  <xdr:oneCellAnchor>
    <xdr:from>
      <xdr:col>5</xdr:col>
      <xdr:colOff>190500</xdr:colOff>
      <xdr:row>80</xdr:row>
      <xdr:rowOff>9526</xdr:rowOff>
    </xdr:from>
    <xdr:ext cx="4320000" cy="342899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id="{BF7FE049-51CD-48D6-81AE-91D404863F67}"/>
            </a:ext>
          </a:extLst>
        </xdr:cNvPr>
        <xdr:cNvSpPr txBox="1"/>
      </xdr:nvSpPr>
      <xdr:spPr>
        <a:xfrm>
          <a:off x="5429250" y="12963526"/>
          <a:ext cx="4320000" cy="342899"/>
        </a:xfrm>
        <a:prstGeom prst="rect">
          <a:avLst/>
        </a:prstGeom>
        <a:solidFill>
          <a:srgbClr val="E6000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Gel hydroalcoolique, lingettes désinfectantesDistributeur, ...</a:t>
          </a:r>
        </a:p>
      </xdr:txBody>
    </xdr:sp>
    <xdr:clientData/>
  </xdr:oneCellAnchor>
  <xdr:oneCellAnchor>
    <xdr:from>
      <xdr:col>9</xdr:col>
      <xdr:colOff>400048</xdr:colOff>
      <xdr:row>80</xdr:row>
      <xdr:rowOff>9525</xdr:rowOff>
    </xdr:from>
    <xdr:ext cx="4680000" cy="342899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1B308DAC-63C2-4B3D-9B19-BD3684D8389C}"/>
            </a:ext>
          </a:extLst>
        </xdr:cNvPr>
        <xdr:cNvSpPr txBox="1"/>
      </xdr:nvSpPr>
      <xdr:spPr>
        <a:xfrm>
          <a:off x="9829798" y="12963525"/>
          <a:ext cx="4680000" cy="342899"/>
        </a:xfrm>
        <a:prstGeom prst="rect">
          <a:avLst/>
        </a:prstGeom>
        <a:solidFill>
          <a:schemeClr val="bg1"/>
        </a:solidFill>
        <a:ln w="9525">
          <a:solidFill>
            <a:srgbClr val="E6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0" spc="100" baseline="0">
              <a:solidFill>
                <a:srgbClr val="D00000"/>
              </a:solidFill>
            </a:rPr>
            <a:t>6029 : Achats consommables / Mesures sanitaires Covid-19</a:t>
          </a:r>
        </a:p>
      </xdr:txBody>
    </xdr:sp>
    <xdr:clientData/>
  </xdr:oneCellAnchor>
  <xdr:oneCellAnchor>
    <xdr:from>
      <xdr:col>9</xdr:col>
      <xdr:colOff>409573</xdr:colOff>
      <xdr:row>82</xdr:row>
      <xdr:rowOff>123825</xdr:rowOff>
    </xdr:from>
    <xdr:ext cx="4680000" cy="342899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C9B4BBE3-EA1D-4FD4-ABFF-9D534876C4E1}"/>
            </a:ext>
          </a:extLst>
        </xdr:cNvPr>
        <xdr:cNvSpPr txBox="1"/>
      </xdr:nvSpPr>
      <xdr:spPr>
        <a:xfrm>
          <a:off x="9839323" y="13401675"/>
          <a:ext cx="4680000" cy="342899"/>
        </a:xfrm>
        <a:prstGeom prst="rect">
          <a:avLst/>
        </a:prstGeom>
        <a:solidFill>
          <a:schemeClr val="bg1"/>
        </a:solidFill>
        <a:ln w="9525">
          <a:solidFill>
            <a:srgbClr val="E6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0" spc="100" baseline="0">
              <a:solidFill>
                <a:srgbClr val="D00000"/>
              </a:solidFill>
            </a:rPr>
            <a:t>6059 : Achats équipements / Mesures sanitaires Covid-19</a:t>
          </a:r>
        </a:p>
      </xdr:txBody>
    </xdr:sp>
    <xdr:clientData/>
  </xdr:oneCellAnchor>
  <xdr:oneCellAnchor>
    <xdr:from>
      <xdr:col>0</xdr:col>
      <xdr:colOff>571500</xdr:colOff>
      <xdr:row>85</xdr:row>
      <xdr:rowOff>133350</xdr:rowOff>
    </xdr:from>
    <xdr:ext cx="2520000" cy="781050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id="{57BBD1F2-8167-4DCF-967D-09F0084295FF}"/>
            </a:ext>
          </a:extLst>
        </xdr:cNvPr>
        <xdr:cNvSpPr txBox="1"/>
      </xdr:nvSpPr>
      <xdr:spPr>
        <a:xfrm>
          <a:off x="571500" y="13896975"/>
          <a:ext cx="2520000" cy="781050"/>
        </a:xfrm>
        <a:prstGeom prst="rect">
          <a:avLst/>
        </a:prstGeom>
        <a:solidFill>
          <a:srgbClr val="7030A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Assurance</a:t>
          </a:r>
        </a:p>
      </xdr:txBody>
    </xdr:sp>
    <xdr:clientData/>
  </xdr:oneCellAnchor>
  <xdr:oneCellAnchor>
    <xdr:from>
      <xdr:col>3</xdr:col>
      <xdr:colOff>28575</xdr:colOff>
      <xdr:row>85</xdr:row>
      <xdr:rowOff>133351</xdr:rowOff>
    </xdr:from>
    <xdr:ext cx="6553200" cy="342899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id="{DD93A233-90D4-4829-A809-C6AE6AF214E7}"/>
            </a:ext>
          </a:extLst>
        </xdr:cNvPr>
        <xdr:cNvSpPr txBox="1"/>
      </xdr:nvSpPr>
      <xdr:spPr>
        <a:xfrm>
          <a:off x="3171825" y="13896976"/>
          <a:ext cx="6553200" cy="342899"/>
        </a:xfrm>
        <a:prstGeom prst="rect">
          <a:avLst/>
        </a:prstGeom>
        <a:solidFill>
          <a:srgbClr val="7030A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Assurance responsabilité civile et dommage corporels</a:t>
          </a:r>
        </a:p>
      </xdr:txBody>
    </xdr:sp>
    <xdr:clientData/>
  </xdr:oneCellAnchor>
  <xdr:oneCellAnchor>
    <xdr:from>
      <xdr:col>3</xdr:col>
      <xdr:colOff>28574</xdr:colOff>
      <xdr:row>88</xdr:row>
      <xdr:rowOff>85726</xdr:rowOff>
    </xdr:from>
    <xdr:ext cx="6562725" cy="342899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982365F4-C91C-4BA9-923E-FC01B35942D7}"/>
            </a:ext>
          </a:extLst>
        </xdr:cNvPr>
        <xdr:cNvSpPr txBox="1"/>
      </xdr:nvSpPr>
      <xdr:spPr>
        <a:xfrm>
          <a:off x="3171824" y="14335126"/>
          <a:ext cx="6562725" cy="342899"/>
        </a:xfrm>
        <a:prstGeom prst="rect">
          <a:avLst/>
        </a:prstGeom>
        <a:solidFill>
          <a:srgbClr val="7030A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Assurance spéciale événement</a:t>
          </a:r>
        </a:p>
      </xdr:txBody>
    </xdr:sp>
    <xdr:clientData/>
  </xdr:oneCellAnchor>
  <xdr:oneCellAnchor>
    <xdr:from>
      <xdr:col>0</xdr:col>
      <xdr:colOff>581025</xdr:colOff>
      <xdr:row>100</xdr:row>
      <xdr:rowOff>9525</xdr:rowOff>
    </xdr:from>
    <xdr:ext cx="2520000" cy="78105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5B457D8E-2BD2-4664-837C-A76D96A9FD70}"/>
            </a:ext>
          </a:extLst>
        </xdr:cNvPr>
        <xdr:cNvSpPr txBox="1"/>
      </xdr:nvSpPr>
      <xdr:spPr>
        <a:xfrm>
          <a:off x="581025" y="16202025"/>
          <a:ext cx="2520000" cy="781050"/>
        </a:xfrm>
        <a:prstGeom prst="rect">
          <a:avLst/>
        </a:prstGeom>
        <a:solidFill>
          <a:srgbClr val="76933C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Frais postaux dossiers agrément et convention</a:t>
          </a:r>
        </a:p>
      </xdr:txBody>
    </xdr:sp>
    <xdr:clientData/>
  </xdr:oneCellAnchor>
  <xdr:oneCellAnchor>
    <xdr:from>
      <xdr:col>3</xdr:col>
      <xdr:colOff>38100</xdr:colOff>
      <xdr:row>100</xdr:row>
      <xdr:rowOff>9526</xdr:rowOff>
    </xdr:from>
    <xdr:ext cx="6553200" cy="781049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id="{77B7DC2B-CAD6-4975-B9A3-D5F4DB50B717}"/>
            </a:ext>
          </a:extLst>
        </xdr:cNvPr>
        <xdr:cNvSpPr txBox="1"/>
      </xdr:nvSpPr>
      <xdr:spPr>
        <a:xfrm>
          <a:off x="3181350" y="16202026"/>
          <a:ext cx="6553200" cy="781049"/>
        </a:xfrm>
        <a:prstGeom prst="rect">
          <a:avLst/>
        </a:prstGeom>
        <a:solidFill>
          <a:srgbClr val="76933C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Prêt-à-Poster - Lettre Verte - 100g - Format C5 - Enveloppe en lot de 100 France</a:t>
          </a:r>
        </a:p>
        <a:p>
          <a:pPr algn="l"/>
          <a:r>
            <a:rPr lang="fr-FR" sz="1100" b="0" spc="100" baseline="0">
              <a:solidFill>
                <a:schemeClr val="bg1"/>
              </a:solidFill>
            </a:rPr>
            <a:t>Prêt-à-Poster - Lettre prioritaire monde - 20g</a:t>
          </a:r>
        </a:p>
        <a:p>
          <a:pPr algn="l"/>
          <a:r>
            <a:rPr lang="fr-FR" sz="1100" b="0" spc="100" baseline="0">
              <a:solidFill>
                <a:schemeClr val="bg1"/>
              </a:solidFill>
            </a:rPr>
            <a:t>Frais Téléphone / SMS </a:t>
          </a:r>
        </a:p>
      </xdr:txBody>
    </xdr:sp>
    <xdr:clientData/>
  </xdr:oneCellAnchor>
  <xdr:oneCellAnchor>
    <xdr:from>
      <xdr:col>0</xdr:col>
      <xdr:colOff>571500</xdr:colOff>
      <xdr:row>105</xdr:row>
      <xdr:rowOff>123825</xdr:rowOff>
    </xdr:from>
    <xdr:ext cx="2520000" cy="91440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DC45A019-6B3F-4292-8F1C-120E30565DC0}"/>
            </a:ext>
          </a:extLst>
        </xdr:cNvPr>
        <xdr:cNvSpPr txBox="1"/>
      </xdr:nvSpPr>
      <xdr:spPr>
        <a:xfrm>
          <a:off x="571500" y="17125950"/>
          <a:ext cx="2520000" cy="914400"/>
        </a:xfrm>
        <a:prstGeom prst="rect">
          <a:avLst/>
        </a:prstGeom>
        <a:solidFill>
          <a:srgbClr val="00206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Matériel</a:t>
          </a:r>
        </a:p>
      </xdr:txBody>
    </xdr:sp>
    <xdr:clientData/>
  </xdr:oneCellAnchor>
  <xdr:oneCellAnchor>
    <xdr:from>
      <xdr:col>3</xdr:col>
      <xdr:colOff>28575</xdr:colOff>
      <xdr:row>105</xdr:row>
      <xdr:rowOff>123825</xdr:rowOff>
    </xdr:from>
    <xdr:ext cx="2160000" cy="50400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A883A2A4-0082-40F1-8DFE-4EEC246A6640}"/>
            </a:ext>
          </a:extLst>
        </xdr:cNvPr>
        <xdr:cNvSpPr txBox="1"/>
      </xdr:nvSpPr>
      <xdr:spPr>
        <a:xfrm>
          <a:off x="3171825" y="17125950"/>
          <a:ext cx="2160000" cy="504000"/>
        </a:xfrm>
        <a:prstGeom prst="rect">
          <a:avLst/>
        </a:prstGeom>
        <a:solidFill>
          <a:srgbClr val="00206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"Petit Matériel"</a:t>
          </a:r>
        </a:p>
      </xdr:txBody>
    </xdr:sp>
    <xdr:clientData/>
  </xdr:oneCellAnchor>
  <xdr:oneCellAnchor>
    <xdr:from>
      <xdr:col>3</xdr:col>
      <xdr:colOff>28574</xdr:colOff>
      <xdr:row>109</xdr:row>
      <xdr:rowOff>47626</xdr:rowOff>
    </xdr:from>
    <xdr:ext cx="2160000" cy="342899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9656EB9E-DFCF-4B37-BE2A-5A00F1B9ED3E}"/>
            </a:ext>
          </a:extLst>
        </xdr:cNvPr>
        <xdr:cNvSpPr txBox="1"/>
      </xdr:nvSpPr>
      <xdr:spPr>
        <a:xfrm>
          <a:off x="3171824" y="17697451"/>
          <a:ext cx="2160000" cy="342899"/>
        </a:xfrm>
        <a:prstGeom prst="rect">
          <a:avLst/>
        </a:prstGeom>
        <a:solidFill>
          <a:srgbClr val="00206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"Gros Matériel"</a:t>
          </a:r>
        </a:p>
      </xdr:txBody>
    </xdr:sp>
    <xdr:clientData/>
  </xdr:oneCellAnchor>
  <xdr:oneCellAnchor>
    <xdr:from>
      <xdr:col>5</xdr:col>
      <xdr:colOff>180975</xdr:colOff>
      <xdr:row>105</xdr:row>
      <xdr:rowOff>123825</xdr:rowOff>
    </xdr:from>
    <xdr:ext cx="4320000" cy="504000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id="{73AF61C4-2B62-428A-BF80-47A6CF5515A1}"/>
            </a:ext>
          </a:extLst>
        </xdr:cNvPr>
        <xdr:cNvSpPr txBox="1"/>
      </xdr:nvSpPr>
      <xdr:spPr>
        <a:xfrm>
          <a:off x="5419725" y="17125950"/>
          <a:ext cx="4320000" cy="504000"/>
        </a:xfrm>
        <a:prstGeom prst="rect">
          <a:avLst/>
        </a:prstGeom>
        <a:solidFill>
          <a:srgbClr val="00206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Jalons en bois, Ballons paille, Base à picot, Sangle d'étirement, Balle physio roll, Elastiband, ... </a:t>
          </a:r>
        </a:p>
      </xdr:txBody>
    </xdr:sp>
    <xdr:clientData/>
  </xdr:oneCellAnchor>
  <xdr:oneCellAnchor>
    <xdr:from>
      <xdr:col>5</xdr:col>
      <xdr:colOff>180975</xdr:colOff>
      <xdr:row>109</xdr:row>
      <xdr:rowOff>47626</xdr:rowOff>
    </xdr:from>
    <xdr:ext cx="4320000" cy="342899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id="{FE9D5A3D-2DDB-42D9-8915-31F34646332E}"/>
            </a:ext>
          </a:extLst>
        </xdr:cNvPr>
        <xdr:cNvSpPr txBox="1"/>
      </xdr:nvSpPr>
      <xdr:spPr>
        <a:xfrm>
          <a:off x="5419725" y="17697451"/>
          <a:ext cx="4320000" cy="342899"/>
        </a:xfrm>
        <a:prstGeom prst="rect">
          <a:avLst/>
        </a:prstGeom>
        <a:solidFill>
          <a:srgbClr val="002060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Problématique de l'amortissement sur 5 ans</a:t>
          </a:r>
        </a:p>
      </xdr:txBody>
    </xdr:sp>
    <xdr:clientData/>
  </xdr:oneCellAnchor>
  <xdr:oneCellAnchor>
    <xdr:from>
      <xdr:col>0</xdr:col>
      <xdr:colOff>561975</xdr:colOff>
      <xdr:row>112</xdr:row>
      <xdr:rowOff>38100</xdr:rowOff>
    </xdr:from>
    <xdr:ext cx="2520000" cy="1548000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117044D0-1E6A-408C-A5E8-587BDD6EFC84}"/>
            </a:ext>
          </a:extLst>
        </xdr:cNvPr>
        <xdr:cNvSpPr txBox="1"/>
      </xdr:nvSpPr>
      <xdr:spPr>
        <a:xfrm>
          <a:off x="561975" y="18173700"/>
          <a:ext cx="2520000" cy="1548000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Fournitures d'entretien et de petit équipement</a:t>
          </a:r>
        </a:p>
      </xdr:txBody>
    </xdr:sp>
    <xdr:clientData/>
  </xdr:oneCellAnchor>
  <xdr:oneCellAnchor>
    <xdr:from>
      <xdr:col>3</xdr:col>
      <xdr:colOff>19050</xdr:colOff>
      <xdr:row>112</xdr:row>
      <xdr:rowOff>38100</xdr:rowOff>
    </xdr:from>
    <xdr:ext cx="2160000" cy="50400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id="{9860F228-A833-4025-AB20-4FBAFD5A2151}"/>
            </a:ext>
          </a:extLst>
        </xdr:cNvPr>
        <xdr:cNvSpPr txBox="1"/>
      </xdr:nvSpPr>
      <xdr:spPr>
        <a:xfrm>
          <a:off x="3162300" y="18173700"/>
          <a:ext cx="2160000" cy="504000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Equipement</a:t>
          </a:r>
        </a:p>
      </xdr:txBody>
    </xdr:sp>
    <xdr:clientData/>
  </xdr:oneCellAnchor>
  <xdr:oneCellAnchor>
    <xdr:from>
      <xdr:col>3</xdr:col>
      <xdr:colOff>19049</xdr:colOff>
      <xdr:row>115</xdr:row>
      <xdr:rowOff>123825</xdr:rowOff>
    </xdr:from>
    <xdr:ext cx="2160000" cy="972000"/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id="{4B42DFDF-16AC-493A-A79A-FA6E802AEAA3}"/>
            </a:ext>
          </a:extLst>
        </xdr:cNvPr>
        <xdr:cNvSpPr txBox="1"/>
      </xdr:nvSpPr>
      <xdr:spPr>
        <a:xfrm>
          <a:off x="3162299" y="18745200"/>
          <a:ext cx="2160000" cy="972000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Fournitures</a:t>
          </a:r>
        </a:p>
      </xdr:txBody>
    </xdr:sp>
    <xdr:clientData/>
  </xdr:oneCellAnchor>
  <xdr:oneCellAnchor>
    <xdr:from>
      <xdr:col>5</xdr:col>
      <xdr:colOff>171450</xdr:colOff>
      <xdr:row>112</xdr:row>
      <xdr:rowOff>38100</xdr:rowOff>
    </xdr:from>
    <xdr:ext cx="4320000" cy="504000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id="{AE6C6232-339D-49F1-987C-458E9BD9A5C5}"/>
            </a:ext>
          </a:extLst>
        </xdr:cNvPr>
        <xdr:cNvSpPr txBox="1"/>
      </xdr:nvSpPr>
      <xdr:spPr>
        <a:xfrm>
          <a:off x="5410200" y="18173700"/>
          <a:ext cx="4320000" cy="504000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Ordinateur, imprimante, plastifieuse, massicot... </a:t>
          </a:r>
        </a:p>
      </xdr:txBody>
    </xdr:sp>
    <xdr:clientData/>
  </xdr:oneCellAnchor>
  <xdr:oneCellAnchor>
    <xdr:from>
      <xdr:col>5</xdr:col>
      <xdr:colOff>171450</xdr:colOff>
      <xdr:row>115</xdr:row>
      <xdr:rowOff>123826</xdr:rowOff>
    </xdr:from>
    <xdr:ext cx="4320000" cy="972000"/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id="{ACB75C04-1E76-44D1-9F4A-D187B55D6FC9}"/>
            </a:ext>
          </a:extLst>
        </xdr:cNvPr>
        <xdr:cNvSpPr txBox="1"/>
      </xdr:nvSpPr>
      <xdr:spPr>
        <a:xfrm>
          <a:off x="5410200" y="18745201"/>
          <a:ext cx="4320000" cy="972000"/>
        </a:xfrm>
        <a:prstGeom prst="rect">
          <a:avLst/>
        </a:prstGeom>
        <a:solidFill>
          <a:srgbClr val="31869B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50" b="0" spc="100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Papeterie : feuilles A4, pochette Kraft A5, pochette Kraft A4, pochettes, chemises, pochette à plastifier, logiciel bureautique traitement de texte, logiciel de retouche d’image, cartouches encre </a:t>
          </a:r>
        </a:p>
      </xdr:txBody>
    </xdr:sp>
    <xdr:clientData/>
  </xdr:oneCellAnchor>
  <xdr:oneCellAnchor>
    <xdr:from>
      <xdr:col>9</xdr:col>
      <xdr:colOff>419098</xdr:colOff>
      <xdr:row>113</xdr:row>
      <xdr:rowOff>38100</xdr:rowOff>
    </xdr:from>
    <xdr:ext cx="4680000" cy="342899"/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id="{12014E9C-881D-44D7-9E93-633382F752E0}"/>
            </a:ext>
          </a:extLst>
        </xdr:cNvPr>
        <xdr:cNvSpPr txBox="1"/>
      </xdr:nvSpPr>
      <xdr:spPr>
        <a:xfrm>
          <a:off x="9848848" y="18335625"/>
          <a:ext cx="4680000" cy="342899"/>
        </a:xfrm>
        <a:prstGeom prst="rect">
          <a:avLst/>
        </a:prstGeom>
        <a:solidFill>
          <a:schemeClr val="bg1"/>
        </a:solidFill>
        <a:ln w="9525">
          <a:solidFill>
            <a:srgbClr val="009999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0" spc="100" baseline="0">
              <a:solidFill>
                <a:srgbClr val="31869B"/>
              </a:solidFill>
            </a:rPr>
            <a:t>6063 : Fournitures d'entretien et de petit équipement</a:t>
          </a:r>
        </a:p>
      </xdr:txBody>
    </xdr:sp>
    <xdr:clientData/>
  </xdr:oneCellAnchor>
  <xdr:oneCellAnchor>
    <xdr:from>
      <xdr:col>9</xdr:col>
      <xdr:colOff>428623</xdr:colOff>
      <xdr:row>115</xdr:row>
      <xdr:rowOff>123825</xdr:rowOff>
    </xdr:from>
    <xdr:ext cx="4680000" cy="342899"/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id="{0519599D-8628-49B5-90B9-A7D06E10A2BF}"/>
            </a:ext>
          </a:extLst>
        </xdr:cNvPr>
        <xdr:cNvSpPr txBox="1"/>
      </xdr:nvSpPr>
      <xdr:spPr>
        <a:xfrm>
          <a:off x="9858373" y="18745200"/>
          <a:ext cx="4680000" cy="342899"/>
        </a:xfrm>
        <a:prstGeom prst="rect">
          <a:avLst/>
        </a:prstGeom>
        <a:solidFill>
          <a:schemeClr val="bg1"/>
        </a:solidFill>
        <a:ln w="9525">
          <a:solidFill>
            <a:srgbClr val="009999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0" spc="100" baseline="0">
              <a:solidFill>
                <a:srgbClr val="31869B"/>
              </a:solidFill>
            </a:rPr>
            <a:t>6064 : Fournitures administratives</a:t>
          </a:r>
        </a:p>
      </xdr:txBody>
    </xdr:sp>
    <xdr:clientData/>
  </xdr:oneCellAnchor>
  <xdr:oneCellAnchor>
    <xdr:from>
      <xdr:col>0</xdr:col>
      <xdr:colOff>552450</xdr:colOff>
      <xdr:row>91</xdr:row>
      <xdr:rowOff>114300</xdr:rowOff>
    </xdr:from>
    <xdr:ext cx="2520000" cy="123825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6F2A2690-5276-4E85-9027-6D3F0135D344}"/>
            </a:ext>
          </a:extLst>
        </xdr:cNvPr>
        <xdr:cNvSpPr txBox="1"/>
      </xdr:nvSpPr>
      <xdr:spPr>
        <a:xfrm>
          <a:off x="552450" y="14849475"/>
          <a:ext cx="2520000" cy="1238250"/>
        </a:xfrm>
        <a:prstGeom prst="rect">
          <a:avLst/>
        </a:prstGeom>
        <a:solidFill>
          <a:srgbClr val="99009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Frais bancaires</a:t>
          </a:r>
        </a:p>
      </xdr:txBody>
    </xdr:sp>
    <xdr:clientData/>
  </xdr:oneCellAnchor>
  <xdr:oneCellAnchor>
    <xdr:from>
      <xdr:col>3</xdr:col>
      <xdr:colOff>9525</xdr:colOff>
      <xdr:row>91</xdr:row>
      <xdr:rowOff>114301</xdr:rowOff>
    </xdr:from>
    <xdr:ext cx="6553200" cy="342899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FFCC30F0-387C-4E2D-B207-467A89AF2609}"/>
            </a:ext>
          </a:extLst>
        </xdr:cNvPr>
        <xdr:cNvSpPr txBox="1"/>
      </xdr:nvSpPr>
      <xdr:spPr>
        <a:xfrm>
          <a:off x="3152775" y="14849476"/>
          <a:ext cx="6553200" cy="342899"/>
        </a:xfrm>
        <a:prstGeom prst="rect">
          <a:avLst/>
        </a:prstGeom>
        <a:solidFill>
          <a:srgbClr val="99009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Frais de tenue de compte</a:t>
          </a:r>
        </a:p>
      </xdr:txBody>
    </xdr:sp>
    <xdr:clientData/>
  </xdr:oneCellAnchor>
  <xdr:oneCellAnchor>
    <xdr:from>
      <xdr:col>3</xdr:col>
      <xdr:colOff>9524</xdr:colOff>
      <xdr:row>94</xdr:row>
      <xdr:rowOff>66676</xdr:rowOff>
    </xdr:from>
    <xdr:ext cx="6562725" cy="342899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EC731755-0E2E-48BB-B71D-2D9A779C2088}"/>
            </a:ext>
          </a:extLst>
        </xdr:cNvPr>
        <xdr:cNvSpPr txBox="1"/>
      </xdr:nvSpPr>
      <xdr:spPr>
        <a:xfrm>
          <a:off x="3152774" y="15287626"/>
          <a:ext cx="6562725" cy="342899"/>
        </a:xfrm>
        <a:prstGeom prst="rect">
          <a:avLst/>
        </a:prstGeom>
        <a:solidFill>
          <a:srgbClr val="99009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Frais de virement occasionnel</a:t>
          </a:r>
        </a:p>
      </xdr:txBody>
    </xdr:sp>
    <xdr:clientData/>
  </xdr:oneCellAnchor>
  <xdr:oneCellAnchor>
    <xdr:from>
      <xdr:col>2</xdr:col>
      <xdr:colOff>1047749</xdr:colOff>
      <xdr:row>97</xdr:row>
      <xdr:rowOff>28576</xdr:rowOff>
    </xdr:from>
    <xdr:ext cx="6562725" cy="342899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C8CF41E6-5C06-450E-BDCD-9A22FEB12F5D}"/>
            </a:ext>
          </a:extLst>
        </xdr:cNvPr>
        <xdr:cNvSpPr txBox="1"/>
      </xdr:nvSpPr>
      <xdr:spPr>
        <a:xfrm>
          <a:off x="3143249" y="15735301"/>
          <a:ext cx="6562725" cy="342899"/>
        </a:xfrm>
        <a:prstGeom prst="rect">
          <a:avLst/>
        </a:prstGeom>
        <a:solidFill>
          <a:srgbClr val="990099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100" b="0" spc="100" baseline="0">
              <a:solidFill>
                <a:schemeClr val="bg1"/>
              </a:solidFill>
            </a:rPr>
            <a:t>Abonnement, ...</a:t>
          </a:r>
        </a:p>
      </xdr:txBody>
    </xdr:sp>
    <xdr:clientData/>
  </xdr:oneCellAnchor>
  <xdr:oneCellAnchor>
    <xdr:from>
      <xdr:col>9</xdr:col>
      <xdr:colOff>409573</xdr:colOff>
      <xdr:row>93</xdr:row>
      <xdr:rowOff>0</xdr:rowOff>
    </xdr:from>
    <xdr:ext cx="4680000" cy="342899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2A167E67-B773-4759-A474-65B403A9B47A}"/>
            </a:ext>
          </a:extLst>
        </xdr:cNvPr>
        <xdr:cNvSpPr txBox="1"/>
      </xdr:nvSpPr>
      <xdr:spPr>
        <a:xfrm>
          <a:off x="9839323" y="15059025"/>
          <a:ext cx="4680000" cy="342899"/>
        </a:xfrm>
        <a:prstGeom prst="rect">
          <a:avLst/>
        </a:prstGeom>
        <a:solidFill>
          <a:schemeClr val="bg1"/>
        </a:solidFill>
        <a:ln w="9525">
          <a:solidFill>
            <a:srgbClr val="990099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fr-FR" sz="1000" b="0" spc="100" baseline="0">
              <a:solidFill>
                <a:srgbClr val="990099"/>
              </a:solidFill>
            </a:rPr>
            <a:t>627 : Services bancaires, autres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2510204</xdr:colOff>
      <xdr:row>1</xdr:row>
      <xdr:rowOff>19050</xdr:rowOff>
    </xdr:from>
    <xdr:to>
      <xdr:col>9</xdr:col>
      <xdr:colOff>24179</xdr:colOff>
      <xdr:row>4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F332963-C19C-47A6-B51B-1EAA310C0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0646" y="216877"/>
          <a:ext cx="1133475" cy="593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2510204</xdr:colOff>
      <xdr:row>1</xdr:row>
      <xdr:rowOff>19050</xdr:rowOff>
    </xdr:from>
    <xdr:to>
      <xdr:col>8</xdr:col>
      <xdr:colOff>1005253</xdr:colOff>
      <xdr:row>4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25A35AA-26C2-4E34-AB72-644877822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1379" y="219075"/>
          <a:ext cx="1133475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2510204</xdr:colOff>
      <xdr:row>1</xdr:row>
      <xdr:rowOff>19050</xdr:rowOff>
    </xdr:from>
    <xdr:to>
      <xdr:col>9</xdr:col>
      <xdr:colOff>24179</xdr:colOff>
      <xdr:row>4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4456062-09D4-49F4-8524-5A8B2F775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1379" y="219075"/>
          <a:ext cx="1133475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2510204</xdr:colOff>
      <xdr:row>1</xdr:row>
      <xdr:rowOff>19050</xdr:rowOff>
    </xdr:from>
    <xdr:to>
      <xdr:col>9</xdr:col>
      <xdr:colOff>24179</xdr:colOff>
      <xdr:row>4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F6E0A05-799D-4AD5-8B15-F32EB2053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1379" y="219075"/>
          <a:ext cx="1133475" cy="600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2510204</xdr:colOff>
      <xdr:row>1</xdr:row>
      <xdr:rowOff>19050</xdr:rowOff>
    </xdr:from>
    <xdr:to>
      <xdr:col>9</xdr:col>
      <xdr:colOff>24179</xdr:colOff>
      <xdr:row>4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0C236EE-3AD0-4868-8CA8-6BE1AAC55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1379" y="219075"/>
          <a:ext cx="1133475" cy="600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2510204</xdr:colOff>
      <xdr:row>1</xdr:row>
      <xdr:rowOff>19050</xdr:rowOff>
    </xdr:from>
    <xdr:to>
      <xdr:col>9</xdr:col>
      <xdr:colOff>24179</xdr:colOff>
      <xdr:row>4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7696D1-6E83-4E3B-86DF-02BBF10C4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1379" y="219075"/>
          <a:ext cx="1133475" cy="600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839666</xdr:colOff>
      <xdr:row>0</xdr:row>
      <xdr:rowOff>194896</xdr:rowOff>
    </xdr:from>
    <xdr:to>
      <xdr:col>13</xdr:col>
      <xdr:colOff>9525</xdr:colOff>
      <xdr:row>3</xdr:row>
      <xdr:rowOff>194896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86F68D-8038-44D0-8912-47755DF6C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4512" y="194896"/>
          <a:ext cx="1133475" cy="593481"/>
        </a:xfrm>
        <a:prstGeom prst="rect">
          <a:avLst/>
        </a:prstGeom>
      </xdr:spPr>
    </xdr:pic>
    <xdr:clientData/>
  </xdr:twoCellAnchor>
  <xdr:oneCellAnchor>
    <xdr:from>
      <xdr:col>0</xdr:col>
      <xdr:colOff>87923</xdr:colOff>
      <xdr:row>0</xdr:row>
      <xdr:rowOff>29308</xdr:rowOff>
    </xdr:from>
    <xdr:ext cx="967154" cy="732691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6405FFD-98D2-1E5B-5E2F-437471098931}"/>
            </a:ext>
          </a:extLst>
        </xdr:cNvPr>
        <xdr:cNvSpPr txBox="1"/>
      </xdr:nvSpPr>
      <xdr:spPr>
        <a:xfrm>
          <a:off x="87923" y="29308"/>
          <a:ext cx="967154" cy="732691"/>
        </a:xfrm>
        <a:prstGeom prst="roundRect">
          <a:avLst>
            <a:gd name="adj" fmla="val 20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fr-FR" sz="1100"/>
            <a:t>Logo du club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B44514-E598-4913-9409-0C71F021A8E8}" name="Tableau1" displayName="Tableau1" ref="B1:B6" totalsRowShown="0" headerRowDxfId="2" dataDxfId="1">
  <autoFilter ref="B1:B6" xr:uid="{41B44514-E598-4913-9409-0C71F021A8E8}"/>
  <tableColumns count="1">
    <tableColumn id="1" xr3:uid="{25FB1339-26A0-4674-9DEE-43E93EC52BF9}" name="Fiche Projet PSF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cent.varloteaux@ffgymgrandest.fr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urimed.fr/trousse-sport-collectif.html" TargetMode="External"/><Relationship Id="rId13" Type="http://schemas.openxmlformats.org/officeDocument/2006/relationships/hyperlink" Target="https://www.decathlon.fr/p/pad-support-de-yoga-pour-genoux-et-poignets/_/R-p-183151?mc=8554941" TargetMode="External"/><Relationship Id="rId18" Type="http://schemas.openxmlformats.org/officeDocument/2006/relationships/hyperlink" Target="https://www.decathlon.fr/p/poignees-pour-pompe-push-up-bars/_/R-p-311441?mc=8556754&amp;gclid=CjwKCAiAwKyNBhBfEiwA_mrUMtoVqmh4X9KLLLHwfRUbj9NfgVlP9wmTmm7KvUPP6Fkfnz1oGzVIMhoCk5IQAvD_BwE" TargetMode="External"/><Relationship Id="rId3" Type="http://schemas.openxmlformats.org/officeDocument/2006/relationships/hyperlink" Target="https://www.casalsport.com/fr/cas/balle-physio-roll-sc58?gclid=Cj0KCQjw1a6EBhC0ARIsAOiTkrGPM-RPKD6g0oR_kkbwT7R2N8QVGkWYra3506J3-TmDWt6IklQDc9oaAhzsEALw_wcB" TargetMode="External"/><Relationship Id="rId21" Type="http://schemas.openxmlformats.org/officeDocument/2006/relationships/hyperlink" Target="https://www.quirumed.com/fr/coussin-demi-cylindre-dimensions-30-x-18-cm.html?uid=11813&amp;sku=579-c8-na&amp;gclid=Cj0KCQjwl7qSBhD-ARIsACvV1X0vfCwZeyOev2tqICUaH7s8t5SVxPbH69z8sJSzLIjjQN2jjm6fm-MaAqdYEALw_wcB" TargetMode="External"/><Relationship Id="rId7" Type="http://schemas.openxmlformats.org/officeDocument/2006/relationships/hyperlink" Target="https://www.casalsport.com/fr/cas/jalon-en-bois" TargetMode="External"/><Relationship Id="rId12" Type="http://schemas.openxmlformats.org/officeDocument/2006/relationships/hyperlink" Target="https://www.decathlon.fr/p/tapis-yoga-doux-confort-8-mm/_/R-p-15191?mc=8640175" TargetMode="External"/><Relationship Id="rId17" Type="http://schemas.openxmlformats.org/officeDocument/2006/relationships/hyperlink" Target="https://www.decathlon.fr/p/ballon-de-gym-resistant-taille-1-55-cm-fitness/_/R-p-328533?mc=8603633" TargetMode="External"/><Relationship Id="rId2" Type="http://schemas.openxmlformats.org/officeDocument/2006/relationships/hyperlink" Target="https://www.casalsport.com/fr/cas/bande-elastique-grand-format-maxi-elastiband" TargetMode="External"/><Relationship Id="rId16" Type="http://schemas.openxmlformats.org/officeDocument/2006/relationships/hyperlink" Target="https://www.decathlon.fr/p/halteres-tonedumbell-2-1-kg-vert/_/R-p-130386?mc=8336571" TargetMode="External"/><Relationship Id="rId20" Type="http://schemas.openxmlformats.org/officeDocument/2006/relationships/hyperlink" Target="https://www.decathlon.fr/p/ceinture-cardiofrequencemetre-course-a-pied-dual-ant-bluetooth-smart/_/R-p-128085?mc=8334795&amp;gclid=Cj0KCQjwl7qSBhD-ARIsACvV1X0L-BFUrZ_VrghMljfzjy2vFA-Qu_ISI0jMIT-ukI6lj5OrQfjuvv0aAiafEALw_wcB" TargetMode="External"/><Relationship Id="rId1" Type="http://schemas.openxmlformats.org/officeDocument/2006/relationships/hyperlink" Target="https://www.casalsport.com/fr/cas/lot-3-mini-bandes-de-musculation" TargetMode="External"/><Relationship Id="rId6" Type="http://schemas.openxmlformats.org/officeDocument/2006/relationships/hyperlink" Target="https://www.casalsport.com/fr/cas/balle-paille-casal-sport" TargetMode="External"/><Relationship Id="rId11" Type="http://schemas.openxmlformats.org/officeDocument/2006/relationships/hyperlink" Target="https://www.decathlon.fr/p/elastiband-gym-stretching-medium/_/R-p-171139?mc=8602876&amp;c=VIOLET" TargetMode="External"/><Relationship Id="rId5" Type="http://schemas.openxmlformats.org/officeDocument/2006/relationships/hyperlink" Target="https://www.casalsport.com/fr/cas/base-a-picots" TargetMode="External"/><Relationship Id="rId15" Type="http://schemas.openxmlformats.org/officeDocument/2006/relationships/hyperlink" Target="https://www.decathlon.fr/p/paire-d-halteres-fitness-0-5-kg-turquoise/_/R-p-130385?mc=8336570" TargetMode="External"/><Relationship Id="rId23" Type="http://schemas.openxmlformats.org/officeDocument/2006/relationships/printerSettings" Target="../printerSettings/printerSettings9.bin"/><Relationship Id="rId10" Type="http://schemas.openxmlformats.org/officeDocument/2006/relationships/hyperlink" Target="https://www.decathlon.fr/p/ballon-de-gym-resistant-taille-2-65-cm-fitness/_/R-p-328543?mc=8603634&amp;c=BLEU_TURQUOISE" TargetMode="External"/><Relationship Id="rId19" Type="http://schemas.openxmlformats.org/officeDocument/2006/relationships/hyperlink" Target="https://www.decathlon.fr/p/mp/fitfiu-fitness/plateforme-de-step-ps-150/_/R-p-723ced21-f893-428c-b87f-e9fbc55d771e?mc=723ced21-f893-428c-b87f-e9fbc55d771e_c14&amp;c=ROUGE" TargetMode="External"/><Relationship Id="rId4" Type="http://schemas.openxmlformats.org/officeDocument/2006/relationships/hyperlink" Target="https://www.decathlon.fr/p/sangle-etirement-fitness-sangle-etirement-noir/_/R-p-164031?mc=8373852&amp;gclid=Cj0KCQjw1a6EBhC0ARIsAOiTkrF9ZIEj3_9Qicpy-8fwDmvERMNAq3spSezjLHdwz4Ey3UMvQ949NvAaAienEALw_wcB" TargetMode="External"/><Relationship Id="rId9" Type="http://schemas.openxmlformats.org/officeDocument/2006/relationships/hyperlink" Target="https://crdla-sport.franceolympique.com/art.php?id=34277" TargetMode="External"/><Relationship Id="rId14" Type="http://schemas.openxmlformats.org/officeDocument/2006/relationships/hyperlink" Target="https://www.decathlon.fr/p/brique-yoga-mousse/_/R-p-14222?mc=8525505&amp;c=BORDEAUX" TargetMode="External"/><Relationship Id="rId22" Type="http://schemas.openxmlformats.org/officeDocument/2006/relationships/hyperlink" Target="https://www.casalsport.com/fr/cas/barre-de-remise-en-forme-lestee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compta-facile.com/comptabilisation-frais-bancaires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urimed.fr/trousse-sport-collectif.html" TargetMode="External"/><Relationship Id="rId13" Type="http://schemas.openxmlformats.org/officeDocument/2006/relationships/hyperlink" Target="https://www.decathlon.fr/p/pad-support-de-yoga-pour-genoux-et-poignets/_/R-p-183151?mc=8554941" TargetMode="External"/><Relationship Id="rId18" Type="http://schemas.openxmlformats.org/officeDocument/2006/relationships/hyperlink" Target="https://www.decathlon.fr/p/poignees-pour-pompe-push-up-bars/_/R-p-311441?mc=8556754&amp;gclid=CjwKCAiAwKyNBhBfEiwA_mrUMtoVqmh4X9KLLLHwfRUbj9NfgVlP9wmTmm7KvUPP6Fkfnz1oGzVIMhoCk5IQAvD_BwE" TargetMode="External"/><Relationship Id="rId3" Type="http://schemas.openxmlformats.org/officeDocument/2006/relationships/hyperlink" Target="https://www.casalsport.com/fr/cas/balle-physio-roll-sc58?gclid=Cj0KCQjw1a6EBhC0ARIsAOiTkrGPM-RPKD6g0oR_kkbwT7R2N8QVGkWYra3506J3-TmDWt6IklQDc9oaAhzsEALw_wcB" TargetMode="External"/><Relationship Id="rId21" Type="http://schemas.openxmlformats.org/officeDocument/2006/relationships/hyperlink" Target="https://www.quirumed.com/fr/coussin-demi-cylindre-dimensions-30-x-18-cm.html?uid=11813&amp;sku=579-c8-na&amp;gclid=Cj0KCQjwl7qSBhD-ARIsACvV1X0vfCwZeyOev2tqICUaH7s8t5SVxPbH69z8sJSzLIjjQN2jjm6fm-MaAqdYEALw_wcB" TargetMode="External"/><Relationship Id="rId7" Type="http://schemas.openxmlformats.org/officeDocument/2006/relationships/hyperlink" Target="https://www.casalsport.com/fr/cas/jalon-en-bois" TargetMode="External"/><Relationship Id="rId12" Type="http://schemas.openxmlformats.org/officeDocument/2006/relationships/hyperlink" Target="https://www.decathlon.fr/p/tapis-yoga-doux-confort-8-mm/_/R-p-15191?mc=8640175" TargetMode="External"/><Relationship Id="rId17" Type="http://schemas.openxmlformats.org/officeDocument/2006/relationships/hyperlink" Target="https://www.decathlon.fr/p/ballon-de-gym-resistant-taille-1-55-cm-fitness/_/R-p-328533?mc=8603633" TargetMode="External"/><Relationship Id="rId2" Type="http://schemas.openxmlformats.org/officeDocument/2006/relationships/hyperlink" Target="https://www.casalsport.com/fr/cas/bande-elastique-grand-format-maxi-elastiband" TargetMode="External"/><Relationship Id="rId16" Type="http://schemas.openxmlformats.org/officeDocument/2006/relationships/hyperlink" Target="https://www.decathlon.fr/p/halteres-tonedumbell-2-1-kg-vert/_/R-p-130386?mc=8336571" TargetMode="External"/><Relationship Id="rId20" Type="http://schemas.openxmlformats.org/officeDocument/2006/relationships/hyperlink" Target="https://www.decathlon.fr/p/ceinture-cardiofrequencemetre-course-a-pied-dual-ant-bluetooth-smart/_/R-p-128085?mc=8334795&amp;gclid=Cj0KCQjwl7qSBhD-ARIsACvV1X0L-BFUrZ_VrghMljfzjy2vFA-Qu_ISI0jMIT-ukI6lj5OrQfjuvv0aAiafEALw_wcB" TargetMode="External"/><Relationship Id="rId1" Type="http://schemas.openxmlformats.org/officeDocument/2006/relationships/hyperlink" Target="https://www.casalsport.com/fr/cas/lot-3-mini-bandes-de-musculation" TargetMode="External"/><Relationship Id="rId6" Type="http://schemas.openxmlformats.org/officeDocument/2006/relationships/hyperlink" Target="https://www.casalsport.com/fr/cas/balle-paille-casal-sport" TargetMode="External"/><Relationship Id="rId11" Type="http://schemas.openxmlformats.org/officeDocument/2006/relationships/hyperlink" Target="https://www.decathlon.fr/p/elastiband-gym-stretching-medium/_/R-p-171139?mc=8602876&amp;c=VIOLET" TargetMode="External"/><Relationship Id="rId5" Type="http://schemas.openxmlformats.org/officeDocument/2006/relationships/hyperlink" Target="https://www.casalsport.com/fr/cas/base-a-picots" TargetMode="External"/><Relationship Id="rId15" Type="http://schemas.openxmlformats.org/officeDocument/2006/relationships/hyperlink" Target="https://www.decathlon.fr/p/paire-d-halteres-fitness-0-5-kg-turquoise/_/R-p-130385?mc=8336570" TargetMode="External"/><Relationship Id="rId23" Type="http://schemas.openxmlformats.org/officeDocument/2006/relationships/printerSettings" Target="../printerSettings/printerSettings11.bin"/><Relationship Id="rId10" Type="http://schemas.openxmlformats.org/officeDocument/2006/relationships/hyperlink" Target="https://www.decathlon.fr/p/ballon-de-gym-resistant-taille-2-65-cm-fitness/_/R-p-328543?mc=8603634&amp;c=BLEU_TURQUOISE" TargetMode="External"/><Relationship Id="rId19" Type="http://schemas.openxmlformats.org/officeDocument/2006/relationships/hyperlink" Target="https://www.decathlon.fr/p/mp/fitfiu-fitness/plateforme-de-step-ps-150/_/R-p-723ced21-f893-428c-b87f-e9fbc55d771e?mc=723ced21-f893-428c-b87f-e9fbc55d771e_c14&amp;c=ROUGE" TargetMode="External"/><Relationship Id="rId4" Type="http://schemas.openxmlformats.org/officeDocument/2006/relationships/hyperlink" Target="https://www.decathlon.fr/p/sangle-etirement-fitness-sangle-etirement-noir/_/R-p-164031?mc=8373852&amp;gclid=Cj0KCQjw1a6EBhC0ARIsAOiTkrF9ZIEj3_9Qicpy-8fwDmvERMNAq3spSezjLHdwz4Ey3UMvQ949NvAaAienEALw_wcB" TargetMode="External"/><Relationship Id="rId9" Type="http://schemas.openxmlformats.org/officeDocument/2006/relationships/hyperlink" Target="https://crdla-sport.franceolympique.com/art.php?id=34277" TargetMode="External"/><Relationship Id="rId14" Type="http://schemas.openxmlformats.org/officeDocument/2006/relationships/hyperlink" Target="https://www.decathlon.fr/p/brique-yoga-mousse/_/R-p-14222?mc=8525505&amp;c=BORDEAUX" TargetMode="External"/><Relationship Id="rId22" Type="http://schemas.openxmlformats.org/officeDocument/2006/relationships/hyperlink" Target="https://www.casalsport.com/fr/cas/barre-de-remise-en-forme-lestee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compta-facile.com/comptabilisation-frais-bancaires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urimed.fr/trousse-sport-collectif.html" TargetMode="External"/><Relationship Id="rId13" Type="http://schemas.openxmlformats.org/officeDocument/2006/relationships/hyperlink" Target="https://www.decathlon.fr/p/pad-support-de-yoga-pour-genoux-et-poignets/_/R-p-183151?mc=8554941" TargetMode="External"/><Relationship Id="rId18" Type="http://schemas.openxmlformats.org/officeDocument/2006/relationships/hyperlink" Target="https://www.decathlon.fr/p/poignees-pour-pompe-push-up-bars/_/R-p-311441?mc=8556754&amp;gclid=CjwKCAiAwKyNBhBfEiwA_mrUMtoVqmh4X9KLLLHwfRUbj9NfgVlP9wmTmm7KvUPP6Fkfnz1oGzVIMhoCk5IQAvD_BwE" TargetMode="External"/><Relationship Id="rId3" Type="http://schemas.openxmlformats.org/officeDocument/2006/relationships/hyperlink" Target="https://www.casalsport.com/fr/cas/balle-physio-roll-sc58?gclid=Cj0KCQjw1a6EBhC0ARIsAOiTkrGPM-RPKD6g0oR_kkbwT7R2N8QVGkWYra3506J3-TmDWt6IklQDc9oaAhzsEALw_wcB" TargetMode="External"/><Relationship Id="rId21" Type="http://schemas.openxmlformats.org/officeDocument/2006/relationships/hyperlink" Target="https://www.quirumed.com/fr/coussin-demi-cylindre-dimensions-30-x-18-cm.html?uid=11813&amp;sku=579-c8-na&amp;gclid=Cj0KCQjwl7qSBhD-ARIsACvV1X0vfCwZeyOev2tqICUaH7s8t5SVxPbH69z8sJSzLIjjQN2jjm6fm-MaAqdYEALw_wcB" TargetMode="External"/><Relationship Id="rId7" Type="http://schemas.openxmlformats.org/officeDocument/2006/relationships/hyperlink" Target="https://www.casalsport.com/fr/cas/jalon-en-bois" TargetMode="External"/><Relationship Id="rId12" Type="http://schemas.openxmlformats.org/officeDocument/2006/relationships/hyperlink" Target="https://www.decathlon.fr/p/tapis-yoga-doux-confort-8-mm/_/R-p-15191?mc=8640175" TargetMode="External"/><Relationship Id="rId17" Type="http://schemas.openxmlformats.org/officeDocument/2006/relationships/hyperlink" Target="https://www.decathlon.fr/p/ballon-de-gym-resistant-taille-1-55-cm-fitness/_/R-p-328533?mc=8603633" TargetMode="External"/><Relationship Id="rId2" Type="http://schemas.openxmlformats.org/officeDocument/2006/relationships/hyperlink" Target="https://www.casalsport.com/fr/cas/bande-elastique-grand-format-maxi-elastiband" TargetMode="External"/><Relationship Id="rId16" Type="http://schemas.openxmlformats.org/officeDocument/2006/relationships/hyperlink" Target="https://www.decathlon.fr/p/halteres-tonedumbell-2-1-kg-vert/_/R-p-130386?mc=8336571" TargetMode="External"/><Relationship Id="rId20" Type="http://schemas.openxmlformats.org/officeDocument/2006/relationships/hyperlink" Target="https://www.decathlon.fr/p/ceinture-cardiofrequencemetre-course-a-pied-dual-ant-bluetooth-smart/_/R-p-128085?mc=8334795&amp;gclid=Cj0KCQjwl7qSBhD-ARIsACvV1X0L-BFUrZ_VrghMljfzjy2vFA-Qu_ISI0jMIT-ukI6lj5OrQfjuvv0aAiafEALw_wcB" TargetMode="External"/><Relationship Id="rId1" Type="http://schemas.openxmlformats.org/officeDocument/2006/relationships/hyperlink" Target="https://www.casalsport.com/fr/cas/lot-3-mini-bandes-de-musculation" TargetMode="External"/><Relationship Id="rId6" Type="http://schemas.openxmlformats.org/officeDocument/2006/relationships/hyperlink" Target="https://www.casalsport.com/fr/cas/balle-paille-casal-sport" TargetMode="External"/><Relationship Id="rId11" Type="http://schemas.openxmlformats.org/officeDocument/2006/relationships/hyperlink" Target="https://www.decathlon.fr/p/elastiband-gym-stretching-medium/_/R-p-171139?mc=8602876&amp;c=VIOLET" TargetMode="External"/><Relationship Id="rId5" Type="http://schemas.openxmlformats.org/officeDocument/2006/relationships/hyperlink" Target="https://www.casalsport.com/fr/cas/base-a-picots" TargetMode="External"/><Relationship Id="rId15" Type="http://schemas.openxmlformats.org/officeDocument/2006/relationships/hyperlink" Target="https://www.decathlon.fr/p/paire-d-halteres-fitness-0-5-kg-turquoise/_/R-p-130385?mc=8336570" TargetMode="External"/><Relationship Id="rId23" Type="http://schemas.openxmlformats.org/officeDocument/2006/relationships/printerSettings" Target="../printerSettings/printerSettings13.bin"/><Relationship Id="rId10" Type="http://schemas.openxmlformats.org/officeDocument/2006/relationships/hyperlink" Target="https://www.decathlon.fr/p/ballon-de-gym-resistant-taille-2-65-cm-fitness/_/R-p-328543?mc=8603634&amp;c=BLEU_TURQUOISE" TargetMode="External"/><Relationship Id="rId19" Type="http://schemas.openxmlformats.org/officeDocument/2006/relationships/hyperlink" Target="https://www.decathlon.fr/p/mp/fitfiu-fitness/plateforme-de-step-ps-150/_/R-p-723ced21-f893-428c-b87f-e9fbc55d771e?mc=723ced21-f893-428c-b87f-e9fbc55d771e_c14&amp;c=ROUGE" TargetMode="External"/><Relationship Id="rId4" Type="http://schemas.openxmlformats.org/officeDocument/2006/relationships/hyperlink" Target="https://www.decathlon.fr/p/sangle-etirement-fitness-sangle-etirement-noir/_/R-p-164031?mc=8373852&amp;gclid=Cj0KCQjw1a6EBhC0ARIsAOiTkrF9ZIEj3_9Qicpy-8fwDmvERMNAq3spSezjLHdwz4Ey3UMvQ949NvAaAienEALw_wcB" TargetMode="External"/><Relationship Id="rId9" Type="http://schemas.openxmlformats.org/officeDocument/2006/relationships/hyperlink" Target="https://crdla-sport.franceolympique.com/art.php?id=34277" TargetMode="External"/><Relationship Id="rId14" Type="http://schemas.openxmlformats.org/officeDocument/2006/relationships/hyperlink" Target="https://www.decathlon.fr/p/brique-yoga-mousse/_/R-p-14222?mc=8525505&amp;c=BORDEAUX" TargetMode="External"/><Relationship Id="rId22" Type="http://schemas.openxmlformats.org/officeDocument/2006/relationships/hyperlink" Target="https://www.casalsport.com/fr/cas/barre-de-remise-en-forme-leste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compta-facile.com/comptabilisation-frais-bancaire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compta-facile.com/comptabilisation-frais-bancaires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compta-facile.com/comptabilisation-frais-bancaires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ymnova.com/777-socle-160-x-40-x-48-cm.html" TargetMode="External"/><Relationship Id="rId2" Type="http://schemas.openxmlformats.org/officeDocument/2006/relationships/hyperlink" Target="https://crdla-sport.franceolympique.com/art.php?id=34277" TargetMode="External"/><Relationship Id="rId1" Type="http://schemas.openxmlformats.org/officeDocument/2006/relationships/hyperlink" Target="https://www.securimed.fr/trousse-sport-collectif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ymnova.com/629-socle-160-x-40-x-33-cm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ompta-facile.com/comptabilisation-frais-bancair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ymnova.com/777-socle-160-x-40-x-48-cm.html" TargetMode="External"/><Relationship Id="rId2" Type="http://schemas.openxmlformats.org/officeDocument/2006/relationships/hyperlink" Target="https://crdla-sport.franceolympique.com/art.php?id=34277" TargetMode="External"/><Relationship Id="rId1" Type="http://schemas.openxmlformats.org/officeDocument/2006/relationships/hyperlink" Target="https://www.securimed.fr/trousse-sport-collectif.htm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gymnova.com/629-socle-160-x-40-x-33-cm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ompta-facile.com/comptabilisation-frais-bancaires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urimed.fr/trousse-sport-collectif.html" TargetMode="External"/><Relationship Id="rId13" Type="http://schemas.openxmlformats.org/officeDocument/2006/relationships/hyperlink" Target="https://www.decathlon.fr/p/pad-support-de-yoga-pour-genoux-et-poignets/_/R-p-183151?mc=8554941" TargetMode="External"/><Relationship Id="rId18" Type="http://schemas.openxmlformats.org/officeDocument/2006/relationships/hyperlink" Target="https://www.decathlon.fr/p/poignees-pour-pompe-push-up-bars/_/R-p-311441?mc=8556754&amp;gclid=CjwKCAiAwKyNBhBfEiwA_mrUMtoVqmh4X9KLLLHwfRUbj9NfgVlP9wmTmm7KvUPP6Fkfnz1oGzVIMhoCk5IQAvD_BwE" TargetMode="External"/><Relationship Id="rId3" Type="http://schemas.openxmlformats.org/officeDocument/2006/relationships/hyperlink" Target="https://www.casalsport.com/fr/cas/balle-physio-roll-sc58?gclid=Cj0KCQjw1a6EBhC0ARIsAOiTkrGPM-RPKD6g0oR_kkbwT7R2N8QVGkWYra3506J3-TmDWt6IklQDc9oaAhzsEALw_wcB" TargetMode="External"/><Relationship Id="rId21" Type="http://schemas.openxmlformats.org/officeDocument/2006/relationships/hyperlink" Target="https://www.quirumed.com/fr/coussin-demi-cylindre-dimensions-30-x-18-cm.html?uid=11813&amp;sku=579-c8-na&amp;gclid=Cj0KCQjwl7qSBhD-ARIsACvV1X0vfCwZeyOev2tqICUaH7s8t5SVxPbH69z8sJSzLIjjQN2jjm6fm-MaAqdYEALw_wcB" TargetMode="External"/><Relationship Id="rId7" Type="http://schemas.openxmlformats.org/officeDocument/2006/relationships/hyperlink" Target="https://www.casalsport.com/fr/cas/jalon-en-bois" TargetMode="External"/><Relationship Id="rId12" Type="http://schemas.openxmlformats.org/officeDocument/2006/relationships/hyperlink" Target="https://www.decathlon.fr/p/tapis-yoga-doux-confort-8-mm/_/R-p-15191?mc=8640175" TargetMode="External"/><Relationship Id="rId17" Type="http://schemas.openxmlformats.org/officeDocument/2006/relationships/hyperlink" Target="https://www.decathlon.fr/p/ballon-de-gym-resistant-taille-1-55-cm-fitness/_/R-p-328533?mc=8603633" TargetMode="External"/><Relationship Id="rId2" Type="http://schemas.openxmlformats.org/officeDocument/2006/relationships/hyperlink" Target="https://www.casalsport.com/fr/cas/bande-elastique-grand-format-maxi-elastiband" TargetMode="External"/><Relationship Id="rId16" Type="http://schemas.openxmlformats.org/officeDocument/2006/relationships/hyperlink" Target="https://www.decathlon.fr/p/halteres-tonedumbell-2-1-kg-vert/_/R-p-130386?mc=8336571" TargetMode="External"/><Relationship Id="rId20" Type="http://schemas.openxmlformats.org/officeDocument/2006/relationships/hyperlink" Target="https://www.decathlon.fr/p/ceinture-cardiofrequencemetre-course-a-pied-dual-ant-bluetooth-smart/_/R-p-128085?mc=8334795&amp;gclid=Cj0KCQjwl7qSBhD-ARIsACvV1X0L-BFUrZ_VrghMljfzjy2vFA-Qu_ISI0jMIT-ukI6lj5OrQfjuvv0aAiafEALw_wcB" TargetMode="External"/><Relationship Id="rId1" Type="http://schemas.openxmlformats.org/officeDocument/2006/relationships/hyperlink" Target="https://www.casalsport.com/fr/cas/lot-3-mini-bandes-de-musculation" TargetMode="External"/><Relationship Id="rId6" Type="http://schemas.openxmlformats.org/officeDocument/2006/relationships/hyperlink" Target="https://www.casalsport.com/fr/cas/balle-paille-casal-sport" TargetMode="External"/><Relationship Id="rId11" Type="http://schemas.openxmlformats.org/officeDocument/2006/relationships/hyperlink" Target="https://www.decathlon.fr/p/elastiband-gym-stretching-medium/_/R-p-171139?mc=8602876&amp;c=VIOLET" TargetMode="External"/><Relationship Id="rId5" Type="http://schemas.openxmlformats.org/officeDocument/2006/relationships/hyperlink" Target="https://www.casalsport.com/fr/cas/base-a-picots" TargetMode="External"/><Relationship Id="rId15" Type="http://schemas.openxmlformats.org/officeDocument/2006/relationships/hyperlink" Target="https://www.decathlon.fr/p/paire-d-halteres-fitness-0-5-kg-turquoise/_/R-p-130385?mc=8336570" TargetMode="External"/><Relationship Id="rId23" Type="http://schemas.openxmlformats.org/officeDocument/2006/relationships/printerSettings" Target="../printerSettings/printerSettings7.bin"/><Relationship Id="rId10" Type="http://schemas.openxmlformats.org/officeDocument/2006/relationships/hyperlink" Target="https://www.decathlon.fr/p/ballon-de-gym-resistant-taille-2-65-cm-fitness/_/R-p-328543?mc=8603634&amp;c=BLEU_TURQUOISE" TargetMode="External"/><Relationship Id="rId19" Type="http://schemas.openxmlformats.org/officeDocument/2006/relationships/hyperlink" Target="https://www.decathlon.fr/p/mp/fitfiu-fitness/plateforme-de-step-ps-150/_/R-p-723ced21-f893-428c-b87f-e9fbc55d771e?mc=723ced21-f893-428c-b87f-e9fbc55d771e_c14&amp;c=ROUGE" TargetMode="External"/><Relationship Id="rId4" Type="http://schemas.openxmlformats.org/officeDocument/2006/relationships/hyperlink" Target="https://www.decathlon.fr/p/sangle-etirement-fitness-sangle-etirement-noir/_/R-p-164031?mc=8373852&amp;gclid=Cj0KCQjw1a6EBhC0ARIsAOiTkrF9ZIEj3_9Qicpy-8fwDmvERMNAq3spSezjLHdwz4Ey3UMvQ949NvAaAienEALw_wcB" TargetMode="External"/><Relationship Id="rId9" Type="http://schemas.openxmlformats.org/officeDocument/2006/relationships/hyperlink" Target="https://crdla-sport.franceolympique.com/art.php?id=34277" TargetMode="External"/><Relationship Id="rId14" Type="http://schemas.openxmlformats.org/officeDocument/2006/relationships/hyperlink" Target="https://www.decathlon.fr/p/brique-yoga-mousse/_/R-p-14222?mc=8525505&amp;c=BORDEAUX" TargetMode="External"/><Relationship Id="rId22" Type="http://schemas.openxmlformats.org/officeDocument/2006/relationships/hyperlink" Target="https://www.casalsport.com/fr/cas/barre-de-remise-en-forme-leste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compta-facile.com/comptabilisation-frais-bancai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C397-D67D-4691-80AD-539895F8AD95}">
  <dimension ref="A1:W42"/>
  <sheetViews>
    <sheetView showGridLines="0" workbookViewId="0">
      <selection activeCell="D5" sqref="D5"/>
    </sheetView>
  </sheetViews>
  <sheetFormatPr baseColWidth="10" defaultColWidth="11.42578125" defaultRowHeight="12.75" x14ac:dyDescent="0.2"/>
  <sheetData>
    <row r="1" spans="1:16" ht="27.75" customHeight="1" x14ac:dyDescent="0.2">
      <c r="A1" s="709" t="s">
        <v>1104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</row>
    <row r="19" spans="6:6" x14ac:dyDescent="0.2">
      <c r="F19" s="268"/>
    </row>
    <row r="20" spans="6:6" x14ac:dyDescent="0.2">
      <c r="F20" s="268"/>
    </row>
    <row r="21" spans="6:6" ht="59.25" x14ac:dyDescent="0.75">
      <c r="F21" s="269" t="s">
        <v>1099</v>
      </c>
    </row>
    <row r="22" spans="6:6" ht="59.25" x14ac:dyDescent="0.75">
      <c r="F22" s="270"/>
    </row>
    <row r="23" spans="6:6" ht="59.25" x14ac:dyDescent="0.75">
      <c r="F23" s="270" t="s">
        <v>1100</v>
      </c>
    </row>
    <row r="24" spans="6:6" x14ac:dyDescent="0.2">
      <c r="F24" s="268"/>
    </row>
    <row r="42" spans="23:23" x14ac:dyDescent="0.2">
      <c r="W42" s="160"/>
    </row>
  </sheetData>
  <mergeCells count="1">
    <mergeCell ref="A1:P1"/>
  </mergeCells>
  <hyperlinks>
    <hyperlink ref="F21" r:id="rId1" xr:uid="{A5885492-E643-41DD-8280-A471503760D3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3089-E704-4D2B-97A3-4FB0A4A09FEA}">
  <sheetPr>
    <tabColor rgb="FF00B0F0"/>
  </sheetPr>
  <dimension ref="A1:X175"/>
  <sheetViews>
    <sheetView zoomScaleNormal="100" workbookViewId="0">
      <pane ySplit="7" topLeftCell="A8" activePane="bottomLeft" state="frozen"/>
      <selection activeCell="E1" sqref="E1:L1"/>
      <selection pane="bottomLeft" activeCell="E1" sqref="E1:L1"/>
    </sheetView>
  </sheetViews>
  <sheetFormatPr baseColWidth="10" defaultColWidth="11.42578125" defaultRowHeight="12.75" x14ac:dyDescent="0.2"/>
  <cols>
    <col min="1" max="1" width="7.5703125" style="161" bestFit="1" customWidth="1"/>
    <col min="2" max="2" width="10.7109375" style="161" customWidth="1"/>
    <col min="3" max="3" width="11.42578125" style="162"/>
    <col min="4" max="4" width="27.42578125" style="162" customWidth="1"/>
    <col min="5" max="5" width="8.7109375" style="162" customWidth="1"/>
    <col min="6" max="7" width="12.7109375" style="162" customWidth="1"/>
    <col min="8" max="8" width="14.42578125" style="162" bestFit="1" customWidth="1"/>
    <col min="9" max="9" width="8.7109375" style="498" customWidth="1"/>
    <col min="10" max="10" width="2.7109375" style="162" customWidth="1"/>
    <col min="11" max="11" width="4.7109375" style="163" customWidth="1"/>
    <col min="12" max="12" width="39.42578125" style="162" customWidth="1"/>
    <col min="13" max="13" width="8.7109375" style="498" customWidth="1"/>
    <col min="14" max="14" width="1.7109375" style="162" customWidth="1"/>
    <col min="15" max="15" width="4.7109375" style="162" customWidth="1"/>
    <col min="16" max="16" width="21.7109375" style="162" customWidth="1"/>
    <col min="17" max="17" width="8.7109375" style="498" customWidth="1"/>
    <col min="18" max="18" width="11.42578125" style="162"/>
    <col min="19" max="16384" width="11.42578125" style="161"/>
  </cols>
  <sheetData>
    <row r="1" spans="1:24" x14ac:dyDescent="0.2">
      <c r="A1" s="275"/>
      <c r="B1" s="276" t="s">
        <v>1</v>
      </c>
      <c r="C1" s="710" t="str">
        <f>IFERROR(IF(ISBLANK('Liste de vos actions'!B12),"",'Liste de vos actions'!B12),"")</f>
        <v/>
      </c>
      <c r="D1" s="711"/>
      <c r="E1" s="706" t="s">
        <v>1159</v>
      </c>
      <c r="F1" s="707"/>
      <c r="G1" s="707"/>
      <c r="H1" s="707"/>
      <c r="I1" s="707"/>
      <c r="J1" s="707"/>
      <c r="K1" s="707"/>
      <c r="L1" s="708"/>
      <c r="M1" s="278"/>
      <c r="N1" s="277"/>
      <c r="O1" s="280"/>
      <c r="P1" s="281"/>
      <c r="Q1" s="282"/>
      <c r="R1" s="283" t="s">
        <v>3</v>
      </c>
      <c r="S1" s="283" t="s">
        <v>4</v>
      </c>
      <c r="T1" s="283" t="s">
        <v>5</v>
      </c>
      <c r="U1" s="283" t="s">
        <v>6</v>
      </c>
      <c r="V1" s="283" t="s">
        <v>7</v>
      </c>
      <c r="W1" s="283" t="s">
        <v>8</v>
      </c>
      <c r="X1" s="275"/>
    </row>
    <row r="2" spans="1:24" x14ac:dyDescent="0.2">
      <c r="A2" s="275"/>
      <c r="B2" s="284"/>
      <c r="C2" s="285"/>
      <c r="D2" s="286"/>
      <c r="E2" s="277"/>
      <c r="F2" s="502"/>
      <c r="G2" s="277"/>
      <c r="H2" s="503"/>
      <c r="I2" s="278"/>
      <c r="J2" s="277"/>
      <c r="K2" s="279"/>
      <c r="L2" s="277"/>
      <c r="M2" s="278"/>
      <c r="N2" s="277"/>
      <c r="O2" s="280"/>
      <c r="P2" s="287" t="s">
        <v>9</v>
      </c>
      <c r="Q2" s="288">
        <f>'Budget Action 4'!$D$75</f>
        <v>0</v>
      </c>
      <c r="R2" s="289">
        <f>'Budget Action 4'!D8</f>
        <v>0</v>
      </c>
      <c r="S2" s="289">
        <f>'Budget Action 4'!D35+'Budget Action 4'!D31</f>
        <v>0</v>
      </c>
      <c r="T2" s="289">
        <f>'Budget Action 4'!D37</f>
        <v>0</v>
      </c>
      <c r="U2" s="289">
        <f>'Budget Action 4'!D45</f>
        <v>0</v>
      </c>
      <c r="V2" s="289">
        <f>'Budget Action 4'!D36</f>
        <v>0</v>
      </c>
      <c r="W2" s="289">
        <f>'Budget Action 4'!D26</f>
        <v>0</v>
      </c>
      <c r="X2" s="275"/>
    </row>
    <row r="3" spans="1:24" x14ac:dyDescent="0.2">
      <c r="A3" s="275"/>
      <c r="B3" s="284"/>
      <c r="C3" s="290"/>
      <c r="D3" s="291" t="s">
        <v>10</v>
      </c>
      <c r="E3" s="528">
        <v>0.35</v>
      </c>
      <c r="F3" s="277"/>
      <c r="G3" s="505" t="s">
        <v>11</v>
      </c>
      <c r="H3" s="506" t="s">
        <v>12</v>
      </c>
      <c r="I3" s="502"/>
      <c r="J3" s="277"/>
      <c r="K3" s="279"/>
      <c r="L3" s="277"/>
      <c r="M3" s="278"/>
      <c r="N3" s="277"/>
      <c r="O3" s="280"/>
      <c r="P3" s="295" t="s">
        <v>13</v>
      </c>
      <c r="Q3" s="296">
        <f>'Budget Action 4'!$D$84</f>
        <v>0</v>
      </c>
      <c r="R3" s="297"/>
      <c r="S3" s="297"/>
      <c r="T3" s="297"/>
      <c r="U3" s="297"/>
      <c r="V3" s="297"/>
      <c r="W3" s="297"/>
      <c r="X3" s="298"/>
    </row>
    <row r="4" spans="1:24" ht="12.75" customHeight="1" x14ac:dyDescent="0.2">
      <c r="A4" s="275"/>
      <c r="B4" s="284"/>
      <c r="C4" s="299"/>
      <c r="D4" s="300" t="s">
        <v>14</v>
      </c>
      <c r="E4" s="672">
        <v>0.57499999999999996</v>
      </c>
      <c r="F4" s="507" t="s">
        <v>15</v>
      </c>
      <c r="G4" s="526">
        <v>9.2100000000000009</v>
      </c>
      <c r="H4" s="527">
        <v>13.57</v>
      </c>
      <c r="I4" s="502"/>
      <c r="J4" s="722" t="s">
        <v>16</v>
      </c>
      <c r="K4" s="722"/>
      <c r="L4" s="722"/>
      <c r="M4" s="278"/>
      <c r="N4" s="277"/>
      <c r="O4" s="280"/>
      <c r="P4" s="303" t="s">
        <v>17</v>
      </c>
      <c r="Q4" s="304">
        <f>'Budget Action 4'!$D$82</f>
        <v>0</v>
      </c>
      <c r="R4" s="297"/>
      <c r="S4" s="297"/>
      <c r="T4" s="297"/>
      <c r="U4" s="297"/>
      <c r="V4" s="297"/>
      <c r="W4" s="297"/>
      <c r="X4" s="298"/>
    </row>
    <row r="5" spans="1:24" x14ac:dyDescent="0.2">
      <c r="A5" s="275"/>
      <c r="B5" s="284"/>
      <c r="C5" s="292"/>
      <c r="D5" s="294" t="s">
        <v>18</v>
      </c>
      <c r="E5" s="528">
        <v>70</v>
      </c>
      <c r="F5" s="507" t="s">
        <v>19</v>
      </c>
      <c r="G5" s="530">
        <v>50</v>
      </c>
      <c r="H5" s="504"/>
      <c r="I5" s="502"/>
      <c r="J5" s="723"/>
      <c r="K5" s="723"/>
      <c r="L5" s="723"/>
      <c r="M5" s="278"/>
      <c r="N5" s="277"/>
      <c r="O5" s="280"/>
      <c r="P5" s="303"/>
      <c r="Q5" s="304"/>
      <c r="R5" s="297"/>
      <c r="S5" s="297"/>
      <c r="T5" s="297"/>
      <c r="U5" s="297"/>
      <c r="V5" s="297"/>
      <c r="W5" s="297"/>
      <c r="X5" s="298"/>
    </row>
    <row r="6" spans="1:24" x14ac:dyDescent="0.2">
      <c r="A6" s="275"/>
      <c r="B6" s="284"/>
      <c r="C6" s="301"/>
      <c r="D6" s="300" t="s">
        <v>20</v>
      </c>
      <c r="E6" s="529">
        <v>160</v>
      </c>
      <c r="F6" s="507" t="s">
        <v>21</v>
      </c>
      <c r="G6" s="508"/>
      <c r="H6" s="531">
        <v>11.07</v>
      </c>
      <c r="I6" s="502"/>
      <c r="J6" s="723"/>
      <c r="K6" s="723"/>
      <c r="L6" s="723"/>
      <c r="M6" s="278"/>
      <c r="N6" s="277"/>
      <c r="O6" s="280"/>
      <c r="P6" s="303"/>
      <c r="Q6" s="304"/>
      <c r="R6" s="297"/>
      <c r="S6" s="297"/>
      <c r="T6" s="297"/>
      <c r="U6" s="297"/>
      <c r="V6" s="297"/>
      <c r="W6" s="297"/>
      <c r="X6" s="298"/>
    </row>
    <row r="7" spans="1:24" x14ac:dyDescent="0.2">
      <c r="A7" s="275"/>
      <c r="B7" s="275"/>
      <c r="C7" s="277"/>
      <c r="D7" s="277"/>
      <c r="E7" s="277"/>
      <c r="F7" s="277"/>
      <c r="G7" s="277"/>
      <c r="H7" s="277"/>
      <c r="I7" s="278"/>
      <c r="J7" s="277"/>
      <c r="K7" s="279"/>
      <c r="L7" s="277"/>
      <c r="M7" s="278"/>
      <c r="N7" s="277"/>
      <c r="O7" s="277"/>
      <c r="P7" s="277"/>
      <c r="Q7" s="278"/>
      <c r="R7" s="277"/>
      <c r="S7" s="275"/>
      <c r="T7" s="275"/>
      <c r="U7" s="275"/>
      <c r="V7" s="275"/>
      <c r="W7" s="275"/>
      <c r="X7" s="275"/>
    </row>
    <row r="8" spans="1:24" x14ac:dyDescent="0.2">
      <c r="A8" s="276" t="str">
        <f t="shared" ref="A8:A78" si="0">IF(ISBLANK($C$1),"",$C$1)</f>
        <v/>
      </c>
      <c r="B8" s="642" t="s">
        <v>22</v>
      </c>
      <c r="C8" s="643"/>
      <c r="D8" s="643"/>
      <c r="E8" s="643"/>
      <c r="F8" s="579" t="s">
        <v>23</v>
      </c>
      <c r="G8" s="579" t="s">
        <v>24</v>
      </c>
      <c r="H8" s="643"/>
      <c r="I8" s="644">
        <f>I9+I15+I16+I22+I29</f>
        <v>0</v>
      </c>
      <c r="J8" s="277"/>
      <c r="K8" s="305"/>
      <c r="L8" s="277"/>
      <c r="M8" s="306"/>
      <c r="N8" s="277"/>
      <c r="O8" s="307"/>
      <c r="P8" s="277"/>
      <c r="Q8" s="306"/>
      <c r="R8" s="277"/>
      <c r="S8" s="275"/>
      <c r="T8" s="275"/>
      <c r="U8" s="275"/>
      <c r="V8" s="275"/>
      <c r="W8" s="275"/>
      <c r="X8" s="275"/>
    </row>
    <row r="9" spans="1:24" x14ac:dyDescent="0.2">
      <c r="A9" s="276" t="str">
        <f t="shared" si="0"/>
        <v/>
      </c>
      <c r="B9" s="595"/>
      <c r="C9" s="309" t="s">
        <v>25</v>
      </c>
      <c r="D9" s="309"/>
      <c r="E9" s="310"/>
      <c r="F9" s="311">
        <f>$G$4</f>
        <v>9.2100000000000009</v>
      </c>
      <c r="G9" s="311">
        <f>$H$4</f>
        <v>13.57</v>
      </c>
      <c r="H9" s="312" t="s">
        <v>26</v>
      </c>
      <c r="I9" s="313">
        <f>SUM(E11:E14)*G9</f>
        <v>0</v>
      </c>
      <c r="J9" s="277"/>
      <c r="K9" s="314">
        <v>64</v>
      </c>
      <c r="L9" s="315" t="s">
        <v>27</v>
      </c>
      <c r="M9" s="306"/>
      <c r="N9" s="277"/>
      <c r="O9" s="307"/>
      <c r="P9" s="277"/>
      <c r="Q9" s="306"/>
      <c r="R9" s="719" t="s">
        <v>28</v>
      </c>
      <c r="S9" s="720"/>
      <c r="T9" s="720"/>
      <c r="U9" s="721"/>
      <c r="V9" s="275"/>
      <c r="W9" s="275"/>
      <c r="X9" s="275"/>
    </row>
    <row r="10" spans="1:24" x14ac:dyDescent="0.2">
      <c r="A10" s="276" t="str">
        <f t="shared" si="0"/>
        <v/>
      </c>
      <c r="B10" s="596"/>
      <c r="C10" s="317"/>
      <c r="D10" s="318" t="s">
        <v>29</v>
      </c>
      <c r="E10" s="319"/>
      <c r="F10" s="320" t="s">
        <v>30</v>
      </c>
      <c r="G10" s="320" t="s">
        <v>31</v>
      </c>
      <c r="H10" s="321" t="s">
        <v>32</v>
      </c>
      <c r="I10" s="322">
        <f>SUM(E11:E14)*F9</f>
        <v>0</v>
      </c>
      <c r="J10" s="277"/>
      <c r="K10" s="323">
        <v>641</v>
      </c>
      <c r="L10" s="277" t="s">
        <v>33</v>
      </c>
      <c r="M10" s="306" t="str">
        <f>IF(A10="","",(I10))</f>
        <v/>
      </c>
      <c r="N10" s="277"/>
      <c r="O10" s="307"/>
      <c r="P10" s="277"/>
      <c r="Q10" s="306"/>
      <c r="R10" s="713" t="s">
        <v>34</v>
      </c>
      <c r="S10" s="714"/>
      <c r="T10" s="714"/>
      <c r="U10" s="715"/>
      <c r="V10" s="275"/>
      <c r="W10" s="275"/>
      <c r="X10" s="275"/>
    </row>
    <row r="11" spans="1:24" x14ac:dyDescent="0.2">
      <c r="A11" s="276" t="str">
        <f t="shared" si="0"/>
        <v/>
      </c>
      <c r="B11" s="596"/>
      <c r="C11" s="317"/>
      <c r="D11" s="324" t="s">
        <v>35</v>
      </c>
      <c r="E11" s="325">
        <f>F11*G11</f>
        <v>0</v>
      </c>
      <c r="F11" s="499">
        <v>0</v>
      </c>
      <c r="G11" s="499">
        <v>0</v>
      </c>
      <c r="H11" s="321" t="s">
        <v>36</v>
      </c>
      <c r="I11" s="322">
        <f>I9-I10</f>
        <v>0</v>
      </c>
      <c r="J11" s="277"/>
      <c r="K11" s="323">
        <v>645</v>
      </c>
      <c r="L11" s="327" t="s">
        <v>37</v>
      </c>
      <c r="M11" s="306" t="str">
        <f>IF(A11="","",(I11))</f>
        <v/>
      </c>
      <c r="N11" s="277"/>
      <c r="O11" s="307"/>
      <c r="P11" s="277"/>
      <c r="Q11" s="306"/>
      <c r="R11" s="716"/>
      <c r="S11" s="717"/>
      <c r="T11" s="717"/>
      <c r="U11" s="718"/>
      <c r="V11" s="275"/>
      <c r="W11" s="275"/>
      <c r="X11" s="275"/>
    </row>
    <row r="12" spans="1:24" x14ac:dyDescent="0.2">
      <c r="A12" s="276" t="str">
        <f t="shared" si="0"/>
        <v/>
      </c>
      <c r="B12" s="596"/>
      <c r="C12" s="317"/>
      <c r="D12" s="324" t="s">
        <v>38</v>
      </c>
      <c r="E12" s="568">
        <f>E11*0.2</f>
        <v>0</v>
      </c>
      <c r="F12" s="317"/>
      <c r="G12" s="317"/>
      <c r="H12" s="317"/>
      <c r="I12" s="329"/>
      <c r="J12" s="277"/>
      <c r="K12" s="305"/>
      <c r="L12" s="277"/>
      <c r="M12" s="306"/>
      <c r="N12" s="277"/>
      <c r="O12" s="307"/>
      <c r="P12" s="277"/>
      <c r="Q12" s="306"/>
      <c r="R12" s="277"/>
      <c r="S12" s="275"/>
      <c r="T12" s="275"/>
      <c r="U12" s="275"/>
      <c r="V12" s="275"/>
      <c r="W12" s="275"/>
      <c r="X12" s="275"/>
    </row>
    <row r="13" spans="1:24" x14ac:dyDescent="0.2">
      <c r="A13" s="276" t="str">
        <f t="shared" si="0"/>
        <v/>
      </c>
      <c r="B13" s="596"/>
      <c r="C13" s="317"/>
      <c r="D13" s="324" t="s">
        <v>39</v>
      </c>
      <c r="E13" s="271">
        <v>0</v>
      </c>
      <c r="F13" s="317"/>
      <c r="G13" s="317"/>
      <c r="H13" s="317"/>
      <c r="I13" s="329"/>
      <c r="J13" s="277"/>
      <c r="K13" s="305"/>
      <c r="L13" s="277"/>
      <c r="M13" s="306"/>
      <c r="N13" s="277"/>
      <c r="O13" s="307"/>
      <c r="P13" s="277"/>
      <c r="Q13" s="306"/>
      <c r="R13" s="277"/>
      <c r="S13" s="275"/>
      <c r="T13" s="275"/>
      <c r="U13" s="275"/>
      <c r="V13" s="275"/>
      <c r="W13" s="275"/>
      <c r="X13" s="275"/>
    </row>
    <row r="14" spans="1:24" x14ac:dyDescent="0.2">
      <c r="A14" s="276" t="str">
        <f t="shared" si="0"/>
        <v/>
      </c>
      <c r="B14" s="596"/>
      <c r="C14" s="317"/>
      <c r="D14" s="324" t="s">
        <v>40</v>
      </c>
      <c r="E14" s="271">
        <v>0</v>
      </c>
      <c r="F14" s="317"/>
      <c r="G14" s="317"/>
      <c r="H14" s="317"/>
      <c r="I14" s="329"/>
      <c r="J14" s="277"/>
      <c r="K14" s="305"/>
      <c r="L14" s="277"/>
      <c r="M14" s="306"/>
      <c r="N14" s="277"/>
      <c r="O14" s="307"/>
      <c r="P14" s="277"/>
      <c r="Q14" s="306"/>
      <c r="R14" s="277"/>
      <c r="S14" s="275"/>
      <c r="T14" s="275"/>
      <c r="U14" s="275"/>
      <c r="V14" s="275"/>
      <c r="W14" s="275"/>
      <c r="X14" s="275"/>
    </row>
    <row r="15" spans="1:24" x14ac:dyDescent="0.2">
      <c r="A15" s="276" t="str">
        <f t="shared" si="0"/>
        <v/>
      </c>
      <c r="B15" s="597"/>
      <c r="C15" s="331"/>
      <c r="D15" s="332" t="s">
        <v>41</v>
      </c>
      <c r="E15" s="333" t="s">
        <v>42</v>
      </c>
      <c r="F15" s="272">
        <v>0</v>
      </c>
      <c r="G15" s="335">
        <f>E4</f>
        <v>0.57499999999999996</v>
      </c>
      <c r="H15" s="331"/>
      <c r="I15" s="336">
        <f>F15*G15</f>
        <v>0</v>
      </c>
      <c r="J15" s="277"/>
      <c r="K15" s="323">
        <v>625</v>
      </c>
      <c r="L15" s="277" t="s">
        <v>43</v>
      </c>
      <c r="M15" s="306" t="str">
        <f>IF(A15="","",(I15))</f>
        <v/>
      </c>
      <c r="N15" s="277"/>
      <c r="O15" s="307"/>
      <c r="P15" s="277"/>
      <c r="Q15" s="306"/>
      <c r="R15" s="277"/>
      <c r="S15" s="275"/>
      <c r="T15" s="275"/>
      <c r="U15" s="275"/>
      <c r="V15" s="275"/>
      <c r="W15" s="275"/>
      <c r="X15" s="275"/>
    </row>
    <row r="16" spans="1:24" x14ac:dyDescent="0.2">
      <c r="A16" s="276" t="str">
        <f t="shared" si="0"/>
        <v/>
      </c>
      <c r="B16" s="595"/>
      <c r="C16" s="309" t="s">
        <v>19</v>
      </c>
      <c r="D16" s="309"/>
      <c r="E16" s="310"/>
      <c r="F16" s="311">
        <f>$G$5</f>
        <v>50</v>
      </c>
      <c r="G16" s="317"/>
      <c r="H16" s="312" t="s">
        <v>44</v>
      </c>
      <c r="I16" s="313">
        <f>SUM(E18:E21)*F16</f>
        <v>0</v>
      </c>
      <c r="J16" s="277"/>
      <c r="K16" s="314">
        <v>62</v>
      </c>
      <c r="L16" s="315" t="s">
        <v>45</v>
      </c>
      <c r="M16" s="306"/>
      <c r="N16" s="277"/>
      <c r="O16" s="307"/>
      <c r="P16" s="277"/>
      <c r="Q16" s="306"/>
      <c r="R16" s="277"/>
      <c r="S16" s="275"/>
      <c r="T16" s="275"/>
      <c r="U16" s="275"/>
      <c r="V16" s="275"/>
      <c r="W16" s="275"/>
      <c r="X16" s="275"/>
    </row>
    <row r="17" spans="1:24" x14ac:dyDescent="0.2">
      <c r="A17" s="276" t="str">
        <f t="shared" si="0"/>
        <v/>
      </c>
      <c r="B17" s="596"/>
      <c r="C17" s="317"/>
      <c r="D17" s="318" t="s">
        <v>29</v>
      </c>
      <c r="E17" s="319"/>
      <c r="F17" s="320" t="s">
        <v>30</v>
      </c>
      <c r="G17" s="320" t="s">
        <v>31</v>
      </c>
      <c r="H17" s="317"/>
      <c r="I17" s="337"/>
      <c r="J17" s="277"/>
      <c r="K17" s="323">
        <v>621</v>
      </c>
      <c r="L17" s="277" t="s">
        <v>46</v>
      </c>
      <c r="M17" s="306" t="str">
        <f>IF(A17="","",(I16))</f>
        <v/>
      </c>
      <c r="N17" s="277"/>
      <c r="O17" s="307"/>
      <c r="P17" s="277"/>
      <c r="Q17" s="306"/>
      <c r="R17" s="277"/>
      <c r="S17" s="275"/>
      <c r="T17" s="275"/>
      <c r="U17" s="275"/>
      <c r="V17" s="275"/>
      <c r="W17" s="275"/>
      <c r="X17" s="275"/>
    </row>
    <row r="18" spans="1:24" x14ac:dyDescent="0.2">
      <c r="A18" s="276" t="str">
        <f t="shared" si="0"/>
        <v/>
      </c>
      <c r="B18" s="596"/>
      <c r="C18" s="317"/>
      <c r="D18" s="324" t="s">
        <v>35</v>
      </c>
      <c r="E18" s="325">
        <f>F18*G18</f>
        <v>0</v>
      </c>
      <c r="F18" s="499">
        <v>0</v>
      </c>
      <c r="G18" s="499">
        <v>0</v>
      </c>
      <c r="H18" s="317"/>
      <c r="I18" s="337"/>
      <c r="J18" s="277"/>
      <c r="K18" s="305"/>
      <c r="L18" s="277"/>
      <c r="M18" s="306"/>
      <c r="N18" s="277"/>
      <c r="O18" s="307"/>
      <c r="P18" s="277"/>
      <c r="Q18" s="306"/>
      <c r="R18" s="277"/>
      <c r="S18" s="275"/>
      <c r="T18" s="275"/>
      <c r="U18" s="275"/>
      <c r="V18" s="275"/>
      <c r="W18" s="275"/>
      <c r="X18" s="275"/>
    </row>
    <row r="19" spans="1:24" x14ac:dyDescent="0.2">
      <c r="A19" s="276" t="str">
        <f t="shared" si="0"/>
        <v/>
      </c>
      <c r="B19" s="596"/>
      <c r="C19" s="317"/>
      <c r="D19" s="324" t="s">
        <v>38</v>
      </c>
      <c r="E19" s="568">
        <v>0</v>
      </c>
      <c r="F19" s="338" t="s">
        <v>47</v>
      </c>
      <c r="G19" s="317"/>
      <c r="H19" s="317"/>
      <c r="I19" s="329"/>
      <c r="J19" s="277"/>
      <c r="K19" s="305"/>
      <c r="L19" s="277"/>
      <c r="M19" s="306"/>
      <c r="N19" s="277"/>
      <c r="O19" s="307"/>
      <c r="P19" s="277"/>
      <c r="Q19" s="306"/>
      <c r="R19" s="277"/>
      <c r="S19" s="275"/>
      <c r="T19" s="275"/>
      <c r="U19" s="275"/>
      <c r="V19" s="275"/>
      <c r="W19" s="275"/>
      <c r="X19" s="275"/>
    </row>
    <row r="20" spans="1:24" x14ac:dyDescent="0.2">
      <c r="A20" s="276" t="str">
        <f t="shared" si="0"/>
        <v/>
      </c>
      <c r="B20" s="596"/>
      <c r="C20" s="317"/>
      <c r="D20" s="324" t="s">
        <v>39</v>
      </c>
      <c r="E20" s="271">
        <v>0</v>
      </c>
      <c r="F20" s="317"/>
      <c r="G20" s="317"/>
      <c r="H20" s="317"/>
      <c r="I20" s="329"/>
      <c r="J20" s="277"/>
      <c r="K20" s="305"/>
      <c r="L20" s="277"/>
      <c r="M20" s="306"/>
      <c r="N20" s="277"/>
      <c r="O20" s="307"/>
      <c r="P20" s="277"/>
      <c r="Q20" s="306"/>
      <c r="R20" s="277"/>
      <c r="S20" s="275"/>
      <c r="T20" s="275"/>
      <c r="U20" s="275"/>
      <c r="V20" s="275"/>
      <c r="W20" s="275"/>
      <c r="X20" s="275"/>
    </row>
    <row r="21" spans="1:24" x14ac:dyDescent="0.2">
      <c r="A21" s="276" t="str">
        <f t="shared" si="0"/>
        <v/>
      </c>
      <c r="B21" s="596"/>
      <c r="C21" s="317"/>
      <c r="D21" s="324" t="s">
        <v>40</v>
      </c>
      <c r="E21" s="271">
        <v>0</v>
      </c>
      <c r="F21" s="317"/>
      <c r="G21" s="317"/>
      <c r="H21" s="317"/>
      <c r="I21" s="329"/>
      <c r="J21" s="277"/>
      <c r="K21" s="305"/>
      <c r="L21" s="277"/>
      <c r="M21" s="306"/>
      <c r="N21" s="277"/>
      <c r="O21" s="307"/>
      <c r="P21" s="277"/>
      <c r="Q21" s="306"/>
      <c r="R21" s="277"/>
      <c r="S21" s="275"/>
      <c r="T21" s="275"/>
      <c r="U21" s="275"/>
      <c r="V21" s="275"/>
      <c r="W21" s="275"/>
      <c r="X21" s="275"/>
    </row>
    <row r="22" spans="1:24" ht="12.75" customHeight="1" x14ac:dyDescent="0.2">
      <c r="A22" s="276" t="str">
        <f t="shared" si="0"/>
        <v/>
      </c>
      <c r="B22" s="597"/>
      <c r="C22" s="331"/>
      <c r="D22" s="332" t="s">
        <v>41</v>
      </c>
      <c r="E22" s="333" t="s">
        <v>42</v>
      </c>
      <c r="F22" s="271">
        <v>0</v>
      </c>
      <c r="G22" s="339">
        <f>E4</f>
        <v>0.57499999999999996</v>
      </c>
      <c r="H22" s="331"/>
      <c r="I22" s="336">
        <f>F22*G22</f>
        <v>0</v>
      </c>
      <c r="J22" s="640"/>
      <c r="K22" s="323">
        <v>625</v>
      </c>
      <c r="L22" s="277" t="s">
        <v>43</v>
      </c>
      <c r="M22" s="306" t="str">
        <f t="shared" ref="M22" si="1">IF(A22="","",(I22))</f>
        <v/>
      </c>
      <c r="N22" s="277"/>
      <c r="O22" s="307"/>
      <c r="P22" s="277"/>
      <c r="Q22" s="306"/>
      <c r="R22" s="277"/>
      <c r="S22" s="275"/>
      <c r="T22" s="275"/>
      <c r="U22" s="275"/>
      <c r="V22" s="275"/>
      <c r="W22" s="275"/>
      <c r="X22" s="275"/>
    </row>
    <row r="23" spans="1:24" x14ac:dyDescent="0.2">
      <c r="A23" s="276" t="str">
        <f t="shared" si="0"/>
        <v/>
      </c>
      <c r="B23" s="595"/>
      <c r="C23" s="309" t="s">
        <v>48</v>
      </c>
      <c r="D23" s="309"/>
      <c r="E23" s="310"/>
      <c r="F23" s="340"/>
      <c r="G23" s="341">
        <f>$H$6</f>
        <v>11.07</v>
      </c>
      <c r="H23" s="312" t="s">
        <v>49</v>
      </c>
      <c r="I23" s="313">
        <f>SUM(E25:E28)*G23</f>
        <v>0</v>
      </c>
      <c r="J23" s="641"/>
      <c r="K23" s="342">
        <v>864</v>
      </c>
      <c r="L23" s="343" t="s">
        <v>50</v>
      </c>
      <c r="M23" s="306" t="str">
        <f>IF(A23="","",(I23))</f>
        <v/>
      </c>
      <c r="N23" s="344"/>
      <c r="O23" s="305">
        <v>875</v>
      </c>
      <c r="P23" s="277" t="s">
        <v>51</v>
      </c>
      <c r="Q23" s="345" t="str">
        <f>IF(A23="","",(I23))</f>
        <v/>
      </c>
      <c r="R23" s="275"/>
      <c r="S23" s="275"/>
      <c r="T23" s="275"/>
      <c r="U23" s="275"/>
      <c r="V23" s="275"/>
      <c r="W23" s="275"/>
    </row>
    <row r="24" spans="1:24" x14ac:dyDescent="0.2">
      <c r="A24" s="276" t="str">
        <f t="shared" si="0"/>
        <v/>
      </c>
      <c r="B24" s="596"/>
      <c r="C24" s="317"/>
      <c r="D24" s="318" t="s">
        <v>29</v>
      </c>
      <c r="E24" s="319"/>
      <c r="F24" s="320" t="s">
        <v>30</v>
      </c>
      <c r="G24" s="320" t="s">
        <v>31</v>
      </c>
      <c r="H24" s="346"/>
      <c r="I24" s="347"/>
      <c r="J24" s="640"/>
      <c r="K24" s="279"/>
      <c r="L24" s="277"/>
      <c r="M24" s="306"/>
      <c r="N24" s="277"/>
      <c r="O24" s="305"/>
      <c r="P24" s="277"/>
      <c r="Q24" s="306"/>
      <c r="R24" s="277"/>
      <c r="S24" s="275"/>
      <c r="T24" s="275"/>
      <c r="U24" s="275"/>
      <c r="V24" s="275"/>
      <c r="W24" s="275"/>
      <c r="X24" s="275"/>
    </row>
    <row r="25" spans="1:24" x14ac:dyDescent="0.2">
      <c r="A25" s="276" t="str">
        <f t="shared" si="0"/>
        <v/>
      </c>
      <c r="B25" s="596"/>
      <c r="C25" s="317"/>
      <c r="D25" s="324" t="s">
        <v>35</v>
      </c>
      <c r="E25" s="325">
        <f>F25*G25</f>
        <v>0</v>
      </c>
      <c r="F25" s="499">
        <v>0</v>
      </c>
      <c r="G25" s="499">
        <v>0</v>
      </c>
      <c r="H25" s="346"/>
      <c r="I25" s="347"/>
      <c r="J25" s="277"/>
      <c r="K25" s="305"/>
      <c r="L25" s="277"/>
      <c r="M25" s="306"/>
      <c r="N25" s="277"/>
      <c r="O25" s="305"/>
      <c r="P25" s="277"/>
      <c r="Q25" s="306"/>
      <c r="R25" s="277"/>
      <c r="S25" s="275"/>
      <c r="T25" s="275"/>
      <c r="U25" s="275"/>
      <c r="V25" s="275"/>
      <c r="W25" s="275"/>
      <c r="X25" s="275"/>
    </row>
    <row r="26" spans="1:24" x14ac:dyDescent="0.2">
      <c r="A26" s="276" t="str">
        <f t="shared" si="0"/>
        <v/>
      </c>
      <c r="B26" s="596"/>
      <c r="C26" s="317"/>
      <c r="D26" s="324" t="s">
        <v>38</v>
      </c>
      <c r="E26" s="568">
        <f>0.2*E25</f>
        <v>0</v>
      </c>
      <c r="F26" s="317"/>
      <c r="G26" s="317"/>
      <c r="H26" s="317"/>
      <c r="I26" s="329"/>
      <c r="J26" s="277"/>
      <c r="K26" s="305"/>
      <c r="L26" s="277"/>
      <c r="M26" s="306"/>
      <c r="N26" s="277"/>
      <c r="O26" s="305"/>
      <c r="P26" s="277"/>
      <c r="Q26" s="306"/>
      <c r="R26" s="277"/>
      <c r="S26" s="275"/>
      <c r="T26" s="275"/>
      <c r="U26" s="275"/>
      <c r="V26" s="275"/>
      <c r="W26" s="275"/>
      <c r="X26" s="275"/>
    </row>
    <row r="27" spans="1:24" x14ac:dyDescent="0.2">
      <c r="A27" s="276" t="str">
        <f t="shared" si="0"/>
        <v/>
      </c>
      <c r="B27" s="596"/>
      <c r="C27" s="317"/>
      <c r="D27" s="324" t="s">
        <v>39</v>
      </c>
      <c r="E27" s="271">
        <v>0</v>
      </c>
      <c r="F27" s="317"/>
      <c r="G27" s="317"/>
      <c r="H27" s="317"/>
      <c r="I27" s="329"/>
      <c r="J27" s="277"/>
      <c r="K27" s="305"/>
      <c r="L27" s="277"/>
      <c r="M27" s="306"/>
      <c r="N27" s="277"/>
      <c r="O27" s="305"/>
      <c r="P27" s="277"/>
      <c r="Q27" s="306"/>
      <c r="R27" s="277"/>
      <c r="S27" s="275"/>
      <c r="T27" s="275"/>
      <c r="U27" s="275"/>
      <c r="V27" s="275"/>
      <c r="W27" s="275"/>
      <c r="X27" s="275"/>
    </row>
    <row r="28" spans="1:24" x14ac:dyDescent="0.2">
      <c r="A28" s="276" t="str">
        <f t="shared" si="0"/>
        <v/>
      </c>
      <c r="B28" s="596"/>
      <c r="C28" s="317"/>
      <c r="D28" s="324" t="s">
        <v>40</v>
      </c>
      <c r="E28" s="271">
        <v>0</v>
      </c>
      <c r="F28" s="317"/>
      <c r="G28" s="317"/>
      <c r="H28" s="317"/>
      <c r="I28" s="329"/>
      <c r="J28" s="277"/>
      <c r="K28" s="305"/>
      <c r="L28" s="277"/>
      <c r="M28" s="306"/>
      <c r="N28" s="277"/>
      <c r="O28" s="305"/>
      <c r="P28" s="277"/>
      <c r="Q28" s="306"/>
      <c r="R28" s="277"/>
      <c r="S28" s="275"/>
      <c r="T28" s="275"/>
      <c r="U28" s="275"/>
      <c r="V28" s="275"/>
      <c r="W28" s="275"/>
      <c r="X28" s="275"/>
    </row>
    <row r="29" spans="1:24" x14ac:dyDescent="0.2">
      <c r="A29" s="276" t="str">
        <f t="shared" si="0"/>
        <v/>
      </c>
      <c r="B29" s="597"/>
      <c r="C29" s="331"/>
      <c r="D29" s="332" t="s">
        <v>52</v>
      </c>
      <c r="E29" s="333" t="s">
        <v>42</v>
      </c>
      <c r="F29" s="271">
        <v>0</v>
      </c>
      <c r="G29" s="339">
        <f>E3</f>
        <v>0.35</v>
      </c>
      <c r="H29" s="331"/>
      <c r="I29" s="336">
        <f>F29*G29</f>
        <v>0</v>
      </c>
      <c r="J29" s="277"/>
      <c r="K29" s="323">
        <v>625</v>
      </c>
      <c r="L29" s="277" t="s">
        <v>43</v>
      </c>
      <c r="M29" s="306" t="str">
        <f>IF(A29="","",(I29))</f>
        <v/>
      </c>
      <c r="N29" s="277"/>
      <c r="O29" s="305"/>
      <c r="P29" s="277"/>
      <c r="Q29" s="306"/>
      <c r="R29" s="277"/>
      <c r="S29" s="275"/>
      <c r="T29" s="275"/>
      <c r="U29" s="275"/>
      <c r="V29" s="275"/>
      <c r="W29" s="275"/>
      <c r="X29" s="275"/>
    </row>
    <row r="30" spans="1:24" x14ac:dyDescent="0.2">
      <c r="A30" s="276" t="str">
        <f t="shared" si="0"/>
        <v/>
      </c>
      <c r="B30" s="645" t="s">
        <v>53</v>
      </c>
      <c r="C30" s="349"/>
      <c r="D30" s="349"/>
      <c r="E30" s="349"/>
      <c r="F30" s="350"/>
      <c r="G30" s="350"/>
      <c r="H30" s="349"/>
      <c r="I30" s="646">
        <f>I31+I39+I49+I50+I51+I52</f>
        <v>0</v>
      </c>
      <c r="J30" s="277"/>
      <c r="K30" s="305"/>
      <c r="L30" s="277"/>
      <c r="M30" s="306"/>
      <c r="N30" s="277"/>
      <c r="O30" s="305"/>
      <c r="P30" s="277"/>
      <c r="Q30" s="306"/>
      <c r="R30" s="277"/>
      <c r="S30" s="275"/>
      <c r="T30" s="275"/>
      <c r="U30" s="275"/>
      <c r="V30" s="275"/>
      <c r="W30" s="275"/>
      <c r="X30" s="275"/>
    </row>
    <row r="31" spans="1:24" x14ac:dyDescent="0.2">
      <c r="A31" s="276" t="str">
        <f t="shared" si="0"/>
        <v/>
      </c>
      <c r="B31" s="598"/>
      <c r="C31" s="352" t="s">
        <v>54</v>
      </c>
      <c r="D31" s="353"/>
      <c r="E31" s="354"/>
      <c r="F31" s="311">
        <f>$G$4</f>
        <v>9.2100000000000009</v>
      </c>
      <c r="G31" s="311">
        <f>$H$4</f>
        <v>13.57</v>
      </c>
      <c r="H31" s="355" t="s">
        <v>26</v>
      </c>
      <c r="I31" s="356">
        <f>E33*G31</f>
        <v>0</v>
      </c>
      <c r="J31" s="277"/>
      <c r="K31" s="314">
        <v>64</v>
      </c>
      <c r="L31" s="315" t="s">
        <v>27</v>
      </c>
      <c r="M31" s="306"/>
      <c r="N31" s="277"/>
      <c r="O31" s="305"/>
      <c r="P31" s="277"/>
      <c r="Q31" s="306"/>
      <c r="R31" s="277"/>
      <c r="S31" s="275"/>
      <c r="T31" s="275"/>
      <c r="U31" s="275"/>
      <c r="V31" s="275"/>
      <c r="W31" s="275"/>
      <c r="X31" s="275"/>
    </row>
    <row r="32" spans="1:24" x14ac:dyDescent="0.2">
      <c r="A32" s="276" t="str">
        <f t="shared" si="0"/>
        <v/>
      </c>
      <c r="B32" s="599"/>
      <c r="C32" s="358"/>
      <c r="D32" s="359" t="s">
        <v>55</v>
      </c>
      <c r="E32" s="712" t="s">
        <v>56</v>
      </c>
      <c r="F32" s="712"/>
      <c r="G32" s="712"/>
      <c r="H32" s="360" t="s">
        <v>32</v>
      </c>
      <c r="I32" s="361">
        <f>E33*F31</f>
        <v>0</v>
      </c>
      <c r="J32" s="277"/>
      <c r="K32" s="323">
        <v>641</v>
      </c>
      <c r="L32" s="277" t="s">
        <v>33</v>
      </c>
      <c r="M32" s="306" t="str">
        <f t="shared" ref="M32:M37" si="2">IF(A32="","",(I32))</f>
        <v/>
      </c>
      <c r="N32" s="277"/>
      <c r="O32" s="305"/>
      <c r="P32" s="277"/>
      <c r="Q32" s="306"/>
      <c r="R32" s="277"/>
      <c r="S32" s="275"/>
      <c r="T32" s="275"/>
      <c r="U32" s="275"/>
      <c r="V32" s="275"/>
      <c r="W32" s="275"/>
      <c r="X32" s="275"/>
    </row>
    <row r="33" spans="1:24" x14ac:dyDescent="0.2">
      <c r="A33" s="276" t="str">
        <f t="shared" si="0"/>
        <v/>
      </c>
      <c r="B33" s="599"/>
      <c r="C33" s="358"/>
      <c r="D33" s="362" t="s">
        <v>57</v>
      </c>
      <c r="E33" s="271">
        <v>0</v>
      </c>
      <c r="F33" s="358"/>
      <c r="G33" s="358"/>
      <c r="H33" s="360" t="s">
        <v>36</v>
      </c>
      <c r="I33" s="361">
        <f>I31-I32</f>
        <v>0</v>
      </c>
      <c r="J33" s="277"/>
      <c r="K33" s="323">
        <v>645</v>
      </c>
      <c r="L33" s="327" t="s">
        <v>37</v>
      </c>
      <c r="M33" s="306" t="str">
        <f t="shared" si="2"/>
        <v/>
      </c>
      <c r="N33" s="277"/>
      <c r="O33" s="305"/>
      <c r="P33" s="277"/>
      <c r="Q33" s="306"/>
      <c r="R33" s="277"/>
      <c r="S33" s="275"/>
      <c r="T33" s="275"/>
      <c r="U33" s="275"/>
      <c r="V33" s="275"/>
      <c r="W33" s="275"/>
      <c r="X33" s="275"/>
    </row>
    <row r="34" spans="1:24" x14ac:dyDescent="0.2">
      <c r="A34" s="276" t="str">
        <f t="shared" si="0"/>
        <v/>
      </c>
      <c r="B34" s="599"/>
      <c r="C34" s="358"/>
      <c r="D34" s="362" t="s">
        <v>58</v>
      </c>
      <c r="E34" s="271">
        <v>0</v>
      </c>
      <c r="F34" s="358"/>
      <c r="G34" s="358"/>
      <c r="H34" s="358"/>
      <c r="I34" s="363">
        <f>E34</f>
        <v>0</v>
      </c>
      <c r="J34" s="277"/>
      <c r="K34" s="305">
        <v>6228</v>
      </c>
      <c r="L34" s="277" t="s">
        <v>59</v>
      </c>
      <c r="M34" s="306" t="str">
        <f t="shared" si="2"/>
        <v/>
      </c>
      <c r="N34" s="277"/>
      <c r="O34" s="305"/>
      <c r="P34" s="277"/>
      <c r="Q34" s="306"/>
      <c r="R34" s="277"/>
      <c r="S34" s="275"/>
      <c r="T34" s="275"/>
      <c r="U34" s="275"/>
      <c r="V34" s="275"/>
      <c r="W34" s="275"/>
      <c r="X34" s="275"/>
    </row>
    <row r="35" spans="1:24" x14ac:dyDescent="0.2">
      <c r="A35" s="276" t="str">
        <f t="shared" si="0"/>
        <v/>
      </c>
      <c r="B35" s="599"/>
      <c r="C35" s="358"/>
      <c r="D35" s="362" t="s">
        <v>60</v>
      </c>
      <c r="E35" s="271">
        <v>0</v>
      </c>
      <c r="F35" s="358"/>
      <c r="G35" s="358"/>
      <c r="H35" s="358"/>
      <c r="I35" s="363">
        <f>E35</f>
        <v>0</v>
      </c>
      <c r="J35" s="277"/>
      <c r="K35" s="364">
        <v>6182</v>
      </c>
      <c r="L35" s="365" t="s">
        <v>61</v>
      </c>
      <c r="M35" s="306" t="str">
        <f t="shared" si="2"/>
        <v/>
      </c>
      <c r="N35" s="277"/>
      <c r="O35" s="305"/>
      <c r="P35" s="277"/>
      <c r="Q35" s="306"/>
      <c r="R35" s="277"/>
      <c r="S35" s="275"/>
      <c r="T35" s="275"/>
      <c r="U35" s="275"/>
      <c r="V35" s="275"/>
      <c r="W35" s="275"/>
      <c r="X35" s="275"/>
    </row>
    <row r="36" spans="1:24" x14ac:dyDescent="0.2">
      <c r="A36" s="276" t="str">
        <f t="shared" si="0"/>
        <v/>
      </c>
      <c r="B36" s="599"/>
      <c r="C36" s="358"/>
      <c r="D36" s="362" t="s">
        <v>62</v>
      </c>
      <c r="E36" s="366" t="s">
        <v>42</v>
      </c>
      <c r="F36" s="499">
        <v>0</v>
      </c>
      <c r="G36" s="367">
        <f>E4</f>
        <v>0.57499999999999996</v>
      </c>
      <c r="H36" s="358"/>
      <c r="I36" s="363">
        <f>F36*G36</f>
        <v>0</v>
      </c>
      <c r="J36" s="277"/>
      <c r="K36" s="323">
        <v>625</v>
      </c>
      <c r="L36" s="277" t="s">
        <v>43</v>
      </c>
      <c r="M36" s="306" t="str">
        <f t="shared" si="2"/>
        <v/>
      </c>
      <c r="N36" s="277"/>
      <c r="O36" s="305"/>
      <c r="P36" s="277"/>
      <c r="Q36" s="306"/>
      <c r="R36" s="277"/>
      <c r="S36" s="275"/>
      <c r="T36" s="275"/>
      <c r="U36" s="275"/>
      <c r="V36" s="275"/>
      <c r="W36" s="275"/>
      <c r="X36" s="275"/>
    </row>
    <row r="37" spans="1:24" x14ac:dyDescent="0.2">
      <c r="A37" s="276" t="str">
        <f t="shared" si="0"/>
        <v/>
      </c>
      <c r="B37" s="599"/>
      <c r="C37" s="358"/>
      <c r="D37" s="362" t="s">
        <v>63</v>
      </c>
      <c r="E37" s="366"/>
      <c r="F37" s="499">
        <v>0</v>
      </c>
      <c r="G37" s="367">
        <f>E5</f>
        <v>70</v>
      </c>
      <c r="H37" s="358"/>
      <c r="I37" s="363">
        <f>F37*G37</f>
        <v>0</v>
      </c>
      <c r="J37" s="277"/>
      <c r="K37" s="323">
        <v>625</v>
      </c>
      <c r="L37" s="277" t="s">
        <v>43</v>
      </c>
      <c r="M37" s="306" t="str">
        <f t="shared" si="2"/>
        <v/>
      </c>
      <c r="N37" s="277"/>
      <c r="O37" s="305"/>
      <c r="P37" s="277"/>
      <c r="Q37" s="306"/>
      <c r="R37" s="277"/>
      <c r="S37" s="275"/>
      <c r="T37" s="275"/>
      <c r="U37" s="275"/>
      <c r="V37" s="275"/>
      <c r="W37" s="275"/>
      <c r="X37" s="275"/>
    </row>
    <row r="38" spans="1:24" x14ac:dyDescent="0.2">
      <c r="A38" s="276" t="str">
        <f t="shared" si="0"/>
        <v/>
      </c>
      <c r="B38" s="600"/>
      <c r="C38" s="369"/>
      <c r="D38" s="370" t="s">
        <v>64</v>
      </c>
      <c r="E38" s="272">
        <v>0</v>
      </c>
      <c r="F38" s="369"/>
      <c r="G38" s="369"/>
      <c r="H38" s="369"/>
      <c r="I38" s="371">
        <f>E38</f>
        <v>0</v>
      </c>
      <c r="J38" s="277"/>
      <c r="K38" s="305"/>
      <c r="L38" s="277"/>
      <c r="M38" s="306"/>
      <c r="N38" s="277"/>
      <c r="O38" s="305">
        <v>792</v>
      </c>
      <c r="P38" s="277" t="s">
        <v>65</v>
      </c>
      <c r="Q38" s="345" t="str">
        <f t="shared" ref="Q38:Q46" si="3">IF(A38="","",(I38))</f>
        <v/>
      </c>
      <c r="R38" s="277"/>
      <c r="S38" s="275"/>
      <c r="T38" s="275"/>
      <c r="U38" s="275"/>
      <c r="V38" s="275"/>
      <c r="W38" s="275"/>
      <c r="X38" s="275"/>
    </row>
    <row r="39" spans="1:24" x14ac:dyDescent="0.2">
      <c r="A39" s="276" t="str">
        <f t="shared" si="0"/>
        <v/>
      </c>
      <c r="B39" s="598"/>
      <c r="C39" s="352" t="s">
        <v>19</v>
      </c>
      <c r="D39" s="353"/>
      <c r="E39" s="360"/>
      <c r="F39" s="311">
        <f>$G$5</f>
        <v>50</v>
      </c>
      <c r="G39" s="360"/>
      <c r="H39" s="355" t="s">
        <v>44</v>
      </c>
      <c r="I39" s="356">
        <f>E41*F39</f>
        <v>0</v>
      </c>
      <c r="J39" s="277"/>
      <c r="K39" s="314">
        <v>62</v>
      </c>
      <c r="L39" s="315" t="s">
        <v>45</v>
      </c>
      <c r="M39" s="306"/>
      <c r="N39" s="277"/>
      <c r="O39" s="307"/>
      <c r="P39" s="277"/>
      <c r="Q39" s="306"/>
      <c r="R39" s="277"/>
      <c r="S39" s="275"/>
      <c r="T39" s="275"/>
      <c r="U39" s="275"/>
      <c r="V39" s="275"/>
      <c r="W39" s="275"/>
      <c r="X39" s="275"/>
    </row>
    <row r="40" spans="1:24" x14ac:dyDescent="0.2">
      <c r="A40" s="276" t="str">
        <f t="shared" si="0"/>
        <v/>
      </c>
      <c r="B40" s="599"/>
      <c r="C40" s="358"/>
      <c r="D40" s="359" t="s">
        <v>55</v>
      </c>
      <c r="E40" s="712" t="s">
        <v>56</v>
      </c>
      <c r="F40" s="712"/>
      <c r="G40" s="712"/>
      <c r="H40" s="358"/>
      <c r="I40" s="372"/>
      <c r="J40" s="277"/>
      <c r="K40" s="323">
        <v>621</v>
      </c>
      <c r="L40" s="277" t="s">
        <v>46</v>
      </c>
      <c r="M40" s="306" t="str">
        <f>IF(A40="","",(I39))</f>
        <v/>
      </c>
      <c r="N40" s="277"/>
      <c r="O40" s="307"/>
      <c r="P40" s="277"/>
      <c r="Q40" s="306"/>
      <c r="R40" s="277"/>
      <c r="S40" s="275"/>
      <c r="T40" s="275"/>
      <c r="U40" s="275"/>
      <c r="V40" s="275"/>
      <c r="W40" s="275"/>
      <c r="X40" s="275"/>
    </row>
    <row r="41" spans="1:24" x14ac:dyDescent="0.2">
      <c r="A41" s="276" t="str">
        <f t="shared" si="0"/>
        <v/>
      </c>
      <c r="B41" s="599"/>
      <c r="C41" s="358"/>
      <c r="D41" s="362" t="s">
        <v>57</v>
      </c>
      <c r="E41" s="271">
        <v>0</v>
      </c>
      <c r="F41" s="358"/>
      <c r="G41" s="358"/>
      <c r="H41" s="358"/>
      <c r="I41" s="372"/>
      <c r="J41" s="277"/>
      <c r="K41" s="305"/>
      <c r="L41" s="277"/>
      <c r="M41" s="306"/>
      <c r="N41" s="277"/>
      <c r="O41" s="307"/>
      <c r="P41" s="277"/>
      <c r="Q41" s="306"/>
      <c r="R41" s="277"/>
      <c r="S41" s="275"/>
      <c r="T41" s="275"/>
      <c r="U41" s="275"/>
      <c r="V41" s="275"/>
      <c r="W41" s="275"/>
      <c r="X41" s="275"/>
    </row>
    <row r="42" spans="1:24" x14ac:dyDescent="0.2">
      <c r="A42" s="276" t="str">
        <f t="shared" si="0"/>
        <v/>
      </c>
      <c r="B42" s="599"/>
      <c r="C42" s="358"/>
      <c r="D42" s="362" t="s">
        <v>58</v>
      </c>
      <c r="E42" s="271">
        <v>0</v>
      </c>
      <c r="F42" s="358"/>
      <c r="G42" s="358"/>
      <c r="H42" s="358"/>
      <c r="I42" s="363">
        <f>E42</f>
        <v>0</v>
      </c>
      <c r="J42" s="277"/>
      <c r="K42" s="305">
        <v>6228</v>
      </c>
      <c r="L42" s="277" t="s">
        <v>59</v>
      </c>
      <c r="M42" s="306" t="str">
        <f t="shared" ref="M42:M45" si="4">IF(A42="","",(I42))</f>
        <v/>
      </c>
      <c r="N42" s="277"/>
      <c r="O42" s="307"/>
      <c r="P42" s="277"/>
      <c r="Q42" s="306"/>
      <c r="R42" s="277"/>
      <c r="S42" s="275"/>
      <c r="T42" s="275"/>
      <c r="U42" s="275"/>
      <c r="V42" s="275"/>
      <c r="W42" s="275"/>
      <c r="X42" s="275"/>
    </row>
    <row r="43" spans="1:24" x14ac:dyDescent="0.2">
      <c r="A43" s="276" t="str">
        <f t="shared" si="0"/>
        <v/>
      </c>
      <c r="B43" s="599"/>
      <c r="C43" s="358"/>
      <c r="D43" s="362" t="s">
        <v>60</v>
      </c>
      <c r="E43" s="271">
        <v>0</v>
      </c>
      <c r="F43" s="358"/>
      <c r="G43" s="358"/>
      <c r="H43" s="358"/>
      <c r="I43" s="363">
        <f>E43</f>
        <v>0</v>
      </c>
      <c r="J43" s="277"/>
      <c r="K43" s="364">
        <v>6182</v>
      </c>
      <c r="L43" s="365" t="s">
        <v>61</v>
      </c>
      <c r="M43" s="306" t="str">
        <f t="shared" si="4"/>
        <v/>
      </c>
      <c r="N43" s="277"/>
      <c r="O43" s="307"/>
      <c r="P43" s="277"/>
      <c r="Q43" s="306"/>
      <c r="R43" s="277"/>
      <c r="S43" s="275"/>
      <c r="T43" s="275"/>
      <c r="U43" s="275"/>
      <c r="V43" s="275"/>
      <c r="W43" s="275"/>
      <c r="X43" s="275"/>
    </row>
    <row r="44" spans="1:24" x14ac:dyDescent="0.2">
      <c r="A44" s="276" t="str">
        <f t="shared" si="0"/>
        <v/>
      </c>
      <c r="B44" s="599"/>
      <c r="C44" s="358"/>
      <c r="D44" s="362" t="s">
        <v>62</v>
      </c>
      <c r="E44" s="366" t="s">
        <v>42</v>
      </c>
      <c r="F44" s="499">
        <v>0</v>
      </c>
      <c r="G44" s="367">
        <f>E4</f>
        <v>0.57499999999999996</v>
      </c>
      <c r="H44" s="358"/>
      <c r="I44" s="363">
        <f>F44*G44</f>
        <v>0</v>
      </c>
      <c r="J44" s="277"/>
      <c r="K44" s="323">
        <v>625</v>
      </c>
      <c r="L44" s="277" t="s">
        <v>43</v>
      </c>
      <c r="M44" s="306" t="str">
        <f t="shared" si="4"/>
        <v/>
      </c>
      <c r="N44" s="277"/>
      <c r="O44" s="307"/>
      <c r="P44" s="277"/>
      <c r="Q44" s="306"/>
      <c r="R44" s="277"/>
      <c r="S44" s="275"/>
      <c r="T44" s="275"/>
      <c r="U44" s="275"/>
      <c r="V44" s="275"/>
      <c r="W44" s="275"/>
      <c r="X44" s="275"/>
    </row>
    <row r="45" spans="1:24" x14ac:dyDescent="0.2">
      <c r="A45" s="276" t="str">
        <f t="shared" si="0"/>
        <v/>
      </c>
      <c r="B45" s="599"/>
      <c r="C45" s="358"/>
      <c r="D45" s="362" t="s">
        <v>63</v>
      </c>
      <c r="E45" s="366"/>
      <c r="F45" s="499">
        <v>0</v>
      </c>
      <c r="G45" s="367">
        <f>E5</f>
        <v>70</v>
      </c>
      <c r="H45" s="358"/>
      <c r="I45" s="363">
        <f>F45*G45</f>
        <v>0</v>
      </c>
      <c r="J45" s="277"/>
      <c r="K45" s="323">
        <v>625</v>
      </c>
      <c r="L45" s="277" t="s">
        <v>43</v>
      </c>
      <c r="M45" s="306" t="str">
        <f t="shared" si="4"/>
        <v/>
      </c>
      <c r="N45" s="277"/>
      <c r="O45" s="307"/>
      <c r="P45" s="277"/>
      <c r="Q45" s="306"/>
      <c r="R45" s="277"/>
      <c r="S45" s="275"/>
      <c r="T45" s="275"/>
      <c r="U45" s="275"/>
      <c r="V45" s="275"/>
      <c r="W45" s="275"/>
      <c r="X45" s="275"/>
    </row>
    <row r="46" spans="1:24" x14ac:dyDescent="0.2">
      <c r="A46" s="276" t="str">
        <f t="shared" si="0"/>
        <v/>
      </c>
      <c r="B46" s="598"/>
      <c r="C46" s="352" t="s">
        <v>48</v>
      </c>
      <c r="D46" s="352"/>
      <c r="E46" s="354"/>
      <c r="F46" s="352"/>
      <c r="G46" s="341">
        <f>$H$6</f>
        <v>11.07</v>
      </c>
      <c r="H46" s="355" t="s">
        <v>49</v>
      </c>
      <c r="I46" s="356">
        <f>E48*G46</f>
        <v>0</v>
      </c>
      <c r="J46" s="277"/>
      <c r="K46" s="342">
        <v>864</v>
      </c>
      <c r="L46" s="343" t="s">
        <v>50</v>
      </c>
      <c r="M46" s="306" t="str">
        <f>IF(A46="","",(I46))</f>
        <v/>
      </c>
      <c r="N46" s="344"/>
      <c r="O46" s="305">
        <v>875</v>
      </c>
      <c r="P46" s="343" t="s">
        <v>66</v>
      </c>
      <c r="Q46" s="345" t="str">
        <f t="shared" si="3"/>
        <v/>
      </c>
      <c r="R46" s="277"/>
      <c r="S46" s="275"/>
      <c r="T46" s="275"/>
      <c r="U46" s="275"/>
      <c r="V46" s="275"/>
      <c r="W46" s="275"/>
      <c r="X46" s="275"/>
    </row>
    <row r="47" spans="1:24" x14ac:dyDescent="0.2">
      <c r="A47" s="276" t="str">
        <f t="shared" si="0"/>
        <v/>
      </c>
      <c r="B47" s="599"/>
      <c r="C47" s="358"/>
      <c r="D47" s="359" t="s">
        <v>55</v>
      </c>
      <c r="E47" s="712" t="s">
        <v>56</v>
      </c>
      <c r="F47" s="712"/>
      <c r="G47" s="712"/>
      <c r="H47" s="358"/>
      <c r="I47" s="363"/>
      <c r="J47" s="277"/>
      <c r="K47" s="305"/>
      <c r="L47" s="277"/>
      <c r="M47" s="306"/>
      <c r="N47" s="277"/>
      <c r="O47" s="307"/>
      <c r="P47" s="277"/>
      <c r="Q47" s="306"/>
      <c r="R47" s="277"/>
      <c r="S47" s="373"/>
      <c r="T47" s="275"/>
      <c r="U47" s="275"/>
      <c r="V47" s="275"/>
      <c r="W47" s="275"/>
      <c r="X47" s="275"/>
    </row>
    <row r="48" spans="1:24" x14ac:dyDescent="0.2">
      <c r="A48" s="276" t="str">
        <f t="shared" si="0"/>
        <v/>
      </c>
      <c r="B48" s="599"/>
      <c r="C48" s="358"/>
      <c r="D48" s="362" t="s">
        <v>57</v>
      </c>
      <c r="E48" s="271">
        <v>0</v>
      </c>
      <c r="F48" s="358"/>
      <c r="G48" s="358"/>
      <c r="H48" s="374"/>
      <c r="I48" s="363"/>
      <c r="J48" s="277"/>
      <c r="K48" s="305"/>
      <c r="L48" s="277"/>
      <c r="M48" s="306"/>
      <c r="N48" s="277"/>
      <c r="O48" s="307"/>
      <c r="P48" s="277"/>
      <c r="Q48" s="306"/>
      <c r="R48" s="277"/>
      <c r="S48" s="275"/>
      <c r="T48" s="275"/>
      <c r="U48" s="275"/>
      <c r="V48" s="275"/>
      <c r="W48" s="275"/>
      <c r="X48" s="275"/>
    </row>
    <row r="49" spans="1:24" x14ac:dyDescent="0.2">
      <c r="A49" s="276" t="str">
        <f t="shared" si="0"/>
        <v/>
      </c>
      <c r="B49" s="599"/>
      <c r="C49" s="358"/>
      <c r="D49" s="362" t="s">
        <v>58</v>
      </c>
      <c r="E49" s="271">
        <v>0</v>
      </c>
      <c r="F49" s="358"/>
      <c r="G49" s="358"/>
      <c r="H49" s="358"/>
      <c r="I49" s="363">
        <f>E49</f>
        <v>0</v>
      </c>
      <c r="J49" s="277"/>
      <c r="K49" s="305">
        <v>6228</v>
      </c>
      <c r="L49" s="277" t="s">
        <v>59</v>
      </c>
      <c r="M49" s="306" t="str">
        <f t="shared" ref="M49:M52" si="5">IF(A49="","",(I49))</f>
        <v/>
      </c>
      <c r="N49" s="277"/>
      <c r="O49" s="307"/>
      <c r="P49" s="277"/>
      <c r="Q49" s="306"/>
      <c r="R49" s="277"/>
      <c r="S49" s="275"/>
      <c r="T49" s="275"/>
      <c r="U49" s="275"/>
      <c r="V49" s="275"/>
      <c r="W49" s="275"/>
      <c r="X49" s="275"/>
    </row>
    <row r="50" spans="1:24" x14ac:dyDescent="0.2">
      <c r="A50" s="276" t="str">
        <f t="shared" si="0"/>
        <v/>
      </c>
      <c r="B50" s="599"/>
      <c r="C50" s="358"/>
      <c r="D50" s="362" t="s">
        <v>60</v>
      </c>
      <c r="E50" s="271">
        <v>0</v>
      </c>
      <c r="F50" s="358"/>
      <c r="G50" s="358"/>
      <c r="H50" s="358"/>
      <c r="I50" s="363">
        <f>E50</f>
        <v>0</v>
      </c>
      <c r="J50" s="277"/>
      <c r="K50" s="364">
        <v>6182</v>
      </c>
      <c r="L50" s="365" t="s">
        <v>61</v>
      </c>
      <c r="M50" s="306" t="str">
        <f t="shared" si="5"/>
        <v/>
      </c>
      <c r="N50" s="277"/>
      <c r="O50" s="307"/>
      <c r="P50" s="277"/>
      <c r="Q50" s="306"/>
      <c r="R50" s="277"/>
      <c r="S50" s="275"/>
      <c r="T50" s="275"/>
      <c r="U50" s="275"/>
      <c r="V50" s="275"/>
      <c r="W50" s="275"/>
      <c r="X50" s="275"/>
    </row>
    <row r="51" spans="1:24" x14ac:dyDescent="0.2">
      <c r="A51" s="276" t="str">
        <f t="shared" si="0"/>
        <v/>
      </c>
      <c r="B51" s="599"/>
      <c r="C51" s="358"/>
      <c r="D51" s="362" t="s">
        <v>62</v>
      </c>
      <c r="E51" s="366" t="s">
        <v>42</v>
      </c>
      <c r="F51" s="499">
        <v>0</v>
      </c>
      <c r="G51" s="367">
        <f>E3</f>
        <v>0.35</v>
      </c>
      <c r="H51" s="358"/>
      <c r="I51" s="363">
        <f>F51*G51</f>
        <v>0</v>
      </c>
      <c r="J51" s="277"/>
      <c r="K51" s="323">
        <v>625</v>
      </c>
      <c r="L51" s="277" t="s">
        <v>43</v>
      </c>
      <c r="M51" s="306" t="str">
        <f t="shared" si="5"/>
        <v/>
      </c>
      <c r="N51" s="277"/>
      <c r="O51" s="307"/>
      <c r="P51" s="277"/>
      <c r="Q51" s="306"/>
      <c r="R51" s="277"/>
      <c r="S51" s="275"/>
      <c r="T51" s="275"/>
      <c r="U51" s="275"/>
      <c r="V51" s="275"/>
      <c r="W51" s="275"/>
      <c r="X51" s="275"/>
    </row>
    <row r="52" spans="1:24" x14ac:dyDescent="0.2">
      <c r="A52" s="276" t="str">
        <f t="shared" si="0"/>
        <v/>
      </c>
      <c r="B52" s="600"/>
      <c r="C52" s="369"/>
      <c r="D52" s="370" t="s">
        <v>63</v>
      </c>
      <c r="E52" s="375"/>
      <c r="F52" s="509">
        <v>0</v>
      </c>
      <c r="G52" s="376">
        <f>E5</f>
        <v>70</v>
      </c>
      <c r="H52" s="369"/>
      <c r="I52" s="371">
        <f>F52*G52</f>
        <v>0</v>
      </c>
      <c r="J52" s="277"/>
      <c r="K52" s="323">
        <v>625</v>
      </c>
      <c r="L52" s="277" t="s">
        <v>43</v>
      </c>
      <c r="M52" s="306" t="str">
        <f t="shared" si="5"/>
        <v/>
      </c>
      <c r="N52" s="277"/>
      <c r="O52" s="307"/>
      <c r="P52" s="277"/>
      <c r="Q52" s="306"/>
      <c r="R52" s="277"/>
      <c r="S52" s="275"/>
      <c r="T52" s="275"/>
      <c r="U52" s="275"/>
      <c r="V52" s="275"/>
      <c r="W52" s="275"/>
      <c r="X52" s="275"/>
    </row>
    <row r="53" spans="1:24" x14ac:dyDescent="0.2">
      <c r="A53" s="276" t="str">
        <f t="shared" si="0"/>
        <v/>
      </c>
      <c r="B53" s="513" t="s">
        <v>67</v>
      </c>
      <c r="C53" s="487"/>
      <c r="D53" s="514"/>
      <c r="E53" s="487"/>
      <c r="F53" s="487"/>
      <c r="G53" s="487"/>
      <c r="H53" s="487"/>
      <c r="I53" s="515">
        <f>I54+I58+I62+I66</f>
        <v>0</v>
      </c>
      <c r="J53" s="277"/>
      <c r="K53" s="305"/>
      <c r="L53" s="277"/>
      <c r="M53" s="306"/>
      <c r="N53" s="277"/>
      <c r="O53" s="307"/>
      <c r="P53" s="277"/>
      <c r="Q53" s="306"/>
      <c r="R53" s="277"/>
      <c r="S53" s="275"/>
      <c r="T53" s="275"/>
      <c r="U53" s="275"/>
      <c r="V53" s="275"/>
      <c r="W53" s="275"/>
      <c r="X53" s="275"/>
    </row>
    <row r="54" spans="1:24" x14ac:dyDescent="0.2">
      <c r="A54" s="276" t="str">
        <f t="shared" si="0"/>
        <v/>
      </c>
      <c r="B54" s="510"/>
      <c r="C54" s="511" t="s">
        <v>25</v>
      </c>
      <c r="D54" s="511"/>
      <c r="E54" s="512"/>
      <c r="F54" s="311">
        <f>$G$4</f>
        <v>9.2100000000000009</v>
      </c>
      <c r="G54" s="311">
        <f>$H$4</f>
        <v>13.57</v>
      </c>
      <c r="H54" s="385" t="s">
        <v>26</v>
      </c>
      <c r="I54" s="386">
        <f>SUM(E56:E57)*G54</f>
        <v>0</v>
      </c>
      <c r="J54" s="277"/>
      <c r="K54" s="314">
        <v>64</v>
      </c>
      <c r="L54" s="315" t="s">
        <v>27</v>
      </c>
      <c r="M54" s="306"/>
      <c r="N54" s="277"/>
      <c r="O54" s="307"/>
      <c r="P54" s="277"/>
      <c r="Q54" s="306"/>
      <c r="R54" s="277"/>
      <c r="S54" s="275"/>
      <c r="T54" s="275"/>
      <c r="U54" s="275"/>
      <c r="V54" s="275"/>
      <c r="W54" s="275"/>
      <c r="X54" s="275"/>
    </row>
    <row r="55" spans="1:24" x14ac:dyDescent="0.2">
      <c r="A55" s="276" t="str">
        <f t="shared" si="0"/>
        <v/>
      </c>
      <c r="B55" s="381"/>
      <c r="C55" s="382"/>
      <c r="D55" s="383" t="s">
        <v>29</v>
      </c>
      <c r="E55" s="384"/>
      <c r="F55" s="382"/>
      <c r="G55" s="382"/>
      <c r="H55" s="385" t="s">
        <v>32</v>
      </c>
      <c r="I55" s="386">
        <f>SUM(E56:E57)*F54</f>
        <v>0</v>
      </c>
      <c r="J55" s="277"/>
      <c r="K55" s="323">
        <v>641</v>
      </c>
      <c r="L55" s="277" t="s">
        <v>33</v>
      </c>
      <c r="M55" s="306" t="str">
        <f t="shared" ref="M55:M56" si="6">IF(A55="","",(I55))</f>
        <v/>
      </c>
      <c r="N55" s="277"/>
      <c r="O55" s="307"/>
      <c r="P55" s="277"/>
      <c r="Q55" s="306"/>
      <c r="R55" s="277"/>
      <c r="S55" s="275"/>
      <c r="T55" s="275"/>
      <c r="U55" s="275"/>
      <c r="V55" s="275"/>
      <c r="W55" s="275"/>
      <c r="X55" s="275"/>
    </row>
    <row r="56" spans="1:24" x14ac:dyDescent="0.2">
      <c r="A56" s="276" t="str">
        <f t="shared" si="0"/>
        <v/>
      </c>
      <c r="B56" s="381"/>
      <c r="C56" s="382"/>
      <c r="D56" s="387" t="s">
        <v>67</v>
      </c>
      <c r="E56" s="264">
        <v>0</v>
      </c>
      <c r="F56" s="388"/>
      <c r="G56" s="382"/>
      <c r="H56" s="385" t="s">
        <v>36</v>
      </c>
      <c r="I56" s="386">
        <f>I54-I55</f>
        <v>0</v>
      </c>
      <c r="J56" s="277"/>
      <c r="K56" s="323">
        <v>645</v>
      </c>
      <c r="L56" s="327" t="s">
        <v>37</v>
      </c>
      <c r="M56" s="306" t="str">
        <f t="shared" si="6"/>
        <v/>
      </c>
      <c r="N56" s="277"/>
      <c r="O56" s="307"/>
      <c r="P56" s="277"/>
      <c r="Q56" s="306"/>
      <c r="R56" s="277"/>
      <c r="S56" s="275"/>
      <c r="T56" s="275"/>
      <c r="U56" s="275"/>
      <c r="V56" s="275"/>
      <c r="W56" s="275"/>
      <c r="X56" s="275"/>
    </row>
    <row r="57" spans="1:24" x14ac:dyDescent="0.2">
      <c r="A57" s="276" t="str">
        <f t="shared" si="0"/>
        <v/>
      </c>
      <c r="B57" s="389"/>
      <c r="C57" s="390"/>
      <c r="D57" s="391" t="s">
        <v>68</v>
      </c>
      <c r="E57" s="265">
        <v>0</v>
      </c>
      <c r="F57" s="392"/>
      <c r="G57" s="392"/>
      <c r="H57" s="392"/>
      <c r="I57" s="393"/>
      <c r="J57" s="277"/>
      <c r="K57" s="323"/>
      <c r="L57" s="365"/>
      <c r="M57" s="306"/>
      <c r="N57" s="277"/>
      <c r="O57" s="307"/>
      <c r="P57" s="277"/>
      <c r="Q57" s="306"/>
      <c r="R57" s="277"/>
      <c r="S57" s="275"/>
      <c r="T57" s="275"/>
      <c r="U57" s="275"/>
      <c r="V57" s="275"/>
      <c r="W57" s="275"/>
      <c r="X57" s="275"/>
    </row>
    <row r="58" spans="1:24" x14ac:dyDescent="0.2">
      <c r="A58" s="276" t="str">
        <f t="shared" si="0"/>
        <v/>
      </c>
      <c r="B58" s="377"/>
      <c r="C58" s="378" t="s">
        <v>19</v>
      </c>
      <c r="D58" s="378"/>
      <c r="E58" s="385"/>
      <c r="F58" s="311">
        <f>$G$5</f>
        <v>50</v>
      </c>
      <c r="G58" s="385"/>
      <c r="H58" s="379" t="s">
        <v>44</v>
      </c>
      <c r="I58" s="380">
        <f>SUM(E60:E61)*F58</f>
        <v>0</v>
      </c>
      <c r="J58" s="277"/>
      <c r="K58" s="314">
        <v>62</v>
      </c>
      <c r="L58" s="315" t="s">
        <v>45</v>
      </c>
      <c r="M58" s="306"/>
      <c r="N58" s="277"/>
      <c r="O58" s="307"/>
      <c r="P58" s="277"/>
      <c r="Q58" s="306"/>
      <c r="R58" s="277"/>
      <c r="S58" s="275"/>
      <c r="T58" s="275"/>
      <c r="U58" s="275"/>
      <c r="V58" s="275"/>
      <c r="W58" s="275"/>
      <c r="X58" s="275"/>
    </row>
    <row r="59" spans="1:24" x14ac:dyDescent="0.2">
      <c r="A59" s="276" t="str">
        <f t="shared" si="0"/>
        <v/>
      </c>
      <c r="B59" s="381"/>
      <c r="C59" s="382"/>
      <c r="D59" s="383" t="s">
        <v>29</v>
      </c>
      <c r="E59" s="384"/>
      <c r="F59" s="382"/>
      <c r="G59" s="382"/>
      <c r="H59" s="394"/>
      <c r="I59" s="395"/>
      <c r="J59" s="277"/>
      <c r="K59" s="323">
        <v>621</v>
      </c>
      <c r="L59" s="277" t="s">
        <v>46</v>
      </c>
      <c r="M59" s="306" t="str">
        <f>IF(A59="","",(I58))</f>
        <v/>
      </c>
      <c r="N59" s="277"/>
      <c r="O59" s="307"/>
      <c r="P59" s="277"/>
      <c r="Q59" s="306"/>
      <c r="R59" s="277"/>
      <c r="S59" s="275"/>
      <c r="T59" s="275"/>
      <c r="U59" s="275"/>
      <c r="V59" s="275"/>
      <c r="W59" s="275"/>
      <c r="X59" s="275"/>
    </row>
    <row r="60" spans="1:24" x14ac:dyDescent="0.2">
      <c r="A60" s="276" t="str">
        <f t="shared" si="0"/>
        <v/>
      </c>
      <c r="B60" s="381"/>
      <c r="C60" s="382"/>
      <c r="D60" s="387" t="s">
        <v>67</v>
      </c>
      <c r="E60" s="264">
        <v>0</v>
      </c>
      <c r="F60" s="388"/>
      <c r="G60" s="382"/>
      <c r="H60" s="394"/>
      <c r="I60" s="395"/>
      <c r="J60" s="277"/>
      <c r="K60" s="323"/>
      <c r="L60" s="365"/>
      <c r="M60" s="306"/>
      <c r="N60" s="277"/>
      <c r="O60" s="307"/>
      <c r="P60" s="277"/>
      <c r="Q60" s="306"/>
      <c r="R60" s="277"/>
      <c r="S60" s="275"/>
      <c r="T60" s="275"/>
      <c r="U60" s="275"/>
      <c r="V60" s="275"/>
      <c r="W60" s="275"/>
      <c r="X60" s="275"/>
    </row>
    <row r="61" spans="1:24" x14ac:dyDescent="0.2">
      <c r="A61" s="276" t="str">
        <f t="shared" si="0"/>
        <v/>
      </c>
      <c r="B61" s="389"/>
      <c r="C61" s="390"/>
      <c r="D61" s="391" t="s">
        <v>68</v>
      </c>
      <c r="E61" s="265">
        <v>0</v>
      </c>
      <c r="F61" s="392"/>
      <c r="G61" s="392"/>
      <c r="H61" s="392"/>
      <c r="I61" s="393"/>
      <c r="J61" s="277"/>
      <c r="K61" s="323"/>
      <c r="L61" s="365"/>
      <c r="M61" s="306"/>
      <c r="N61" s="277"/>
      <c r="O61" s="307"/>
      <c r="P61" s="277"/>
      <c r="Q61" s="306"/>
      <c r="R61" s="277"/>
      <c r="S61" s="275"/>
      <c r="T61" s="275"/>
      <c r="U61" s="275"/>
      <c r="V61" s="275"/>
      <c r="W61" s="275"/>
      <c r="X61" s="275"/>
    </row>
    <row r="62" spans="1:24" x14ac:dyDescent="0.2">
      <c r="A62" s="276" t="str">
        <f t="shared" si="0"/>
        <v/>
      </c>
      <c r="B62" s="601"/>
      <c r="C62" s="397" t="s">
        <v>48</v>
      </c>
      <c r="D62" s="397"/>
      <c r="E62" s="398"/>
      <c r="F62" s="397"/>
      <c r="G62" s="341">
        <f>$H$6</f>
        <v>11.07</v>
      </c>
      <c r="H62" s="379" t="s">
        <v>49</v>
      </c>
      <c r="I62" s="380">
        <f>SUM(E64:E65)*G62</f>
        <v>0</v>
      </c>
      <c r="J62" s="277"/>
      <c r="K62" s="342">
        <v>864</v>
      </c>
      <c r="L62" s="343" t="s">
        <v>50</v>
      </c>
      <c r="M62" s="306" t="str">
        <f t="shared" ref="M62" si="7">IF(A62="","",(I62))</f>
        <v/>
      </c>
      <c r="N62" s="344"/>
      <c r="O62" s="305">
        <v>875</v>
      </c>
      <c r="P62" s="343" t="s">
        <v>51</v>
      </c>
      <c r="Q62" s="345" t="str">
        <f>IF(A62="","",(I62))</f>
        <v/>
      </c>
      <c r="R62" s="277"/>
      <c r="S62" s="275"/>
      <c r="T62" s="275"/>
      <c r="U62" s="275"/>
      <c r="V62" s="275"/>
      <c r="W62" s="275"/>
      <c r="X62" s="275"/>
    </row>
    <row r="63" spans="1:24" x14ac:dyDescent="0.2">
      <c r="A63" s="276" t="str">
        <f t="shared" si="0"/>
        <v/>
      </c>
      <c r="B63" s="381"/>
      <c r="C63" s="382"/>
      <c r="D63" s="383" t="s">
        <v>29</v>
      </c>
      <c r="E63" s="384"/>
      <c r="F63" s="382"/>
      <c r="G63" s="382"/>
      <c r="H63" s="382"/>
      <c r="I63" s="395"/>
      <c r="J63" s="277"/>
      <c r="K63" s="305"/>
      <c r="L63" s="277"/>
      <c r="M63" s="306"/>
      <c r="N63" s="277"/>
      <c r="O63" s="307"/>
      <c r="P63" s="277"/>
      <c r="Q63" s="306"/>
      <c r="R63" s="277"/>
      <c r="S63" s="279"/>
      <c r="T63" s="277"/>
      <c r="U63" s="275"/>
      <c r="V63" s="275"/>
      <c r="W63" s="275"/>
      <c r="X63" s="275"/>
    </row>
    <row r="64" spans="1:24" x14ac:dyDescent="0.2">
      <c r="A64" s="276" t="str">
        <f t="shared" si="0"/>
        <v/>
      </c>
      <c r="B64" s="381"/>
      <c r="C64" s="382"/>
      <c r="D64" s="387" t="s">
        <v>67</v>
      </c>
      <c r="E64" s="264">
        <v>0</v>
      </c>
      <c r="F64" s="382"/>
      <c r="G64" s="382"/>
      <c r="H64" s="382"/>
      <c r="I64" s="395"/>
      <c r="J64" s="277"/>
      <c r="K64" s="305"/>
      <c r="L64" s="277"/>
      <c r="M64" s="306"/>
      <c r="N64" s="277"/>
      <c r="O64" s="307"/>
      <c r="P64" s="277"/>
      <c r="Q64" s="306"/>
      <c r="R64" s="277"/>
      <c r="S64" s="279"/>
      <c r="T64" s="275"/>
      <c r="U64" s="275"/>
      <c r="V64" s="275"/>
      <c r="W64" s="275"/>
      <c r="X64" s="275"/>
    </row>
    <row r="65" spans="1:24" x14ac:dyDescent="0.2">
      <c r="A65" s="276" t="str">
        <f t="shared" si="0"/>
        <v/>
      </c>
      <c r="B65" s="381"/>
      <c r="C65" s="382"/>
      <c r="D65" s="387" t="s">
        <v>68</v>
      </c>
      <c r="E65" s="264">
        <v>0</v>
      </c>
      <c r="F65" s="382"/>
      <c r="G65" s="382"/>
      <c r="H65" s="382"/>
      <c r="I65" s="395"/>
      <c r="J65" s="277"/>
      <c r="K65" s="305"/>
      <c r="L65" s="277"/>
      <c r="M65" s="306"/>
      <c r="N65" s="277"/>
      <c r="O65" s="307"/>
      <c r="P65" s="277"/>
      <c r="Q65" s="306"/>
      <c r="R65" s="277"/>
      <c r="S65" s="275"/>
      <c r="T65" s="275"/>
      <c r="U65" s="275"/>
      <c r="V65" s="275"/>
      <c r="W65" s="275"/>
      <c r="X65" s="275"/>
    </row>
    <row r="66" spans="1:24" x14ac:dyDescent="0.2">
      <c r="A66" s="276" t="str">
        <f t="shared" si="0"/>
        <v/>
      </c>
      <c r="B66" s="381"/>
      <c r="C66" s="382"/>
      <c r="D66" s="387" t="s">
        <v>69</v>
      </c>
      <c r="E66" s="400"/>
      <c r="F66" s="263">
        <v>0</v>
      </c>
      <c r="G66" s="401">
        <f>E3</f>
        <v>0.35</v>
      </c>
      <c r="H66" s="382"/>
      <c r="I66" s="386">
        <f>G66*F66</f>
        <v>0</v>
      </c>
      <c r="J66" s="277"/>
      <c r="K66" s="323">
        <v>625</v>
      </c>
      <c r="L66" s="277" t="s">
        <v>43</v>
      </c>
      <c r="M66" s="306" t="str">
        <f t="shared" ref="M66" si="8">IF(A66="","",(I66))</f>
        <v/>
      </c>
      <c r="N66" s="277"/>
      <c r="O66" s="307"/>
      <c r="P66" s="277"/>
      <c r="Q66" s="306"/>
      <c r="R66" s="277"/>
      <c r="S66" s="275"/>
      <c r="T66" s="275"/>
      <c r="U66" s="275"/>
      <c r="V66" s="275"/>
      <c r="W66" s="275"/>
      <c r="X66" s="275"/>
    </row>
    <row r="67" spans="1:24" s="160" customFormat="1" x14ac:dyDescent="0.2">
      <c r="A67" s="276" t="str">
        <f t="shared" si="0"/>
        <v/>
      </c>
      <c r="B67" s="602" t="s">
        <v>70</v>
      </c>
      <c r="C67" s="403"/>
      <c r="D67" s="403"/>
      <c r="E67" s="403"/>
      <c r="F67" s="403"/>
      <c r="G67" s="403"/>
      <c r="H67" s="403"/>
      <c r="I67" s="404">
        <f>I68+I80+I81+I82+I83+I84+I85+I72</f>
        <v>0</v>
      </c>
      <c r="J67" s="405"/>
      <c r="K67" s="406"/>
      <c r="L67" s="405"/>
      <c r="M67" s="407"/>
      <c r="N67" s="405"/>
      <c r="O67" s="408"/>
      <c r="P67" s="405"/>
      <c r="Q67" s="407"/>
      <c r="R67" s="405"/>
      <c r="S67" s="409"/>
      <c r="T67" s="409"/>
      <c r="U67" s="409"/>
      <c r="V67" s="409"/>
      <c r="W67" s="409"/>
      <c r="X67" s="409"/>
    </row>
    <row r="68" spans="1:24" x14ac:dyDescent="0.2">
      <c r="A68" s="276" t="str">
        <f t="shared" si="0"/>
        <v/>
      </c>
      <c r="B68" s="603"/>
      <c r="C68" s="411" t="s">
        <v>25</v>
      </c>
      <c r="D68" s="411"/>
      <c r="E68" s="412"/>
      <c r="F68" s="311">
        <f>$G$4</f>
        <v>9.2100000000000009</v>
      </c>
      <c r="G68" s="311">
        <f>$H$4</f>
        <v>13.57</v>
      </c>
      <c r="H68" s="413" t="s">
        <v>26</v>
      </c>
      <c r="I68" s="414">
        <f>SUM(E70:E71)*G68</f>
        <v>0</v>
      </c>
      <c r="J68" s="277"/>
      <c r="K68" s="314">
        <v>64</v>
      </c>
      <c r="L68" s="315" t="s">
        <v>27</v>
      </c>
      <c r="M68" s="306"/>
      <c r="N68" s="277"/>
      <c r="O68" s="307"/>
      <c r="P68" s="277"/>
      <c r="Q68" s="306"/>
      <c r="R68" s="277"/>
      <c r="S68" s="275"/>
      <c r="T68" s="275"/>
      <c r="U68" s="275"/>
      <c r="V68" s="275"/>
      <c r="W68" s="275"/>
      <c r="X68" s="275"/>
    </row>
    <row r="69" spans="1:24" x14ac:dyDescent="0.2">
      <c r="A69" s="276" t="str">
        <f t="shared" si="0"/>
        <v/>
      </c>
      <c r="B69" s="604"/>
      <c r="C69" s="416"/>
      <c r="D69" s="417" t="s">
        <v>29</v>
      </c>
      <c r="E69" s="418"/>
      <c r="F69" s="416"/>
      <c r="G69" s="416"/>
      <c r="H69" s="419" t="s">
        <v>32</v>
      </c>
      <c r="I69" s="420">
        <f>SUM(E70:E71)*F68</f>
        <v>0</v>
      </c>
      <c r="J69" s="277"/>
      <c r="K69" s="323">
        <v>641</v>
      </c>
      <c r="L69" s="277" t="s">
        <v>33</v>
      </c>
      <c r="M69" s="306" t="str">
        <f t="shared" ref="M69:M70" si="9">IF(A69="","",(I69))</f>
        <v/>
      </c>
      <c r="N69" s="277"/>
      <c r="O69" s="307"/>
      <c r="P69" s="277"/>
      <c r="Q69" s="306"/>
      <c r="R69" s="277"/>
      <c r="S69" s="275"/>
      <c r="T69" s="275"/>
      <c r="U69" s="275"/>
      <c r="V69" s="275"/>
      <c r="W69" s="275"/>
      <c r="X69" s="275"/>
    </row>
    <row r="70" spans="1:24" x14ac:dyDescent="0.2">
      <c r="A70" s="276" t="str">
        <f t="shared" si="0"/>
        <v/>
      </c>
      <c r="B70" s="604"/>
      <c r="C70" s="416"/>
      <c r="D70" s="421" t="s">
        <v>71</v>
      </c>
      <c r="E70" s="271">
        <v>0</v>
      </c>
      <c r="F70" s="416"/>
      <c r="G70" s="416"/>
      <c r="H70" s="419" t="s">
        <v>36</v>
      </c>
      <c r="I70" s="420">
        <f>I68-I69</f>
        <v>0</v>
      </c>
      <c r="J70" s="277"/>
      <c r="K70" s="323">
        <v>645</v>
      </c>
      <c r="L70" s="327" t="s">
        <v>37</v>
      </c>
      <c r="M70" s="306" t="str">
        <f t="shared" si="9"/>
        <v/>
      </c>
      <c r="N70" s="277"/>
      <c r="O70" s="307"/>
      <c r="P70" s="277"/>
      <c r="Q70" s="306"/>
      <c r="R70" s="277"/>
      <c r="S70" s="275"/>
      <c r="T70" s="275"/>
      <c r="U70" s="275"/>
      <c r="V70" s="275"/>
      <c r="W70" s="275"/>
      <c r="X70" s="275"/>
    </row>
    <row r="71" spans="1:24" x14ac:dyDescent="0.2">
      <c r="A71" s="276" t="str">
        <f t="shared" si="0"/>
        <v/>
      </c>
      <c r="B71" s="605"/>
      <c r="C71" s="423"/>
      <c r="D71" s="424" t="s">
        <v>68</v>
      </c>
      <c r="E71" s="272">
        <v>0</v>
      </c>
      <c r="F71" s="423"/>
      <c r="G71" s="423"/>
      <c r="H71" s="423"/>
      <c r="I71" s="425"/>
      <c r="J71" s="277"/>
      <c r="K71" s="323"/>
      <c r="L71" s="365"/>
      <c r="M71" s="306"/>
      <c r="N71" s="277"/>
      <c r="O71" s="307"/>
      <c r="P71" s="277"/>
      <c r="Q71" s="306"/>
      <c r="R71" s="277"/>
      <c r="S71" s="275"/>
      <c r="T71" s="275"/>
      <c r="U71" s="275"/>
      <c r="V71" s="275"/>
      <c r="W71" s="275"/>
      <c r="X71" s="275"/>
    </row>
    <row r="72" spans="1:24" x14ac:dyDescent="0.2">
      <c r="A72" s="276" t="str">
        <f t="shared" si="0"/>
        <v/>
      </c>
      <c r="B72" s="603"/>
      <c r="C72" s="411" t="s">
        <v>72</v>
      </c>
      <c r="D72" s="411"/>
      <c r="E72" s="412"/>
      <c r="F72" s="311">
        <f>$G$5</f>
        <v>50</v>
      </c>
      <c r="G72" s="411"/>
      <c r="H72" s="413" t="s">
        <v>44</v>
      </c>
      <c r="I72" s="414">
        <f>SUM(E74:E75)*F72</f>
        <v>0</v>
      </c>
      <c r="J72" s="277"/>
      <c r="K72" s="314">
        <v>62</v>
      </c>
      <c r="L72" s="315" t="s">
        <v>45</v>
      </c>
      <c r="M72" s="306"/>
      <c r="N72" s="277"/>
      <c r="O72" s="307"/>
      <c r="P72" s="277"/>
      <c r="Q72" s="306"/>
      <c r="R72" s="277"/>
      <c r="S72" s="275"/>
      <c r="T72" s="275"/>
      <c r="U72" s="275"/>
      <c r="V72" s="275"/>
      <c r="W72" s="275"/>
      <c r="X72" s="275"/>
    </row>
    <row r="73" spans="1:24" x14ac:dyDescent="0.2">
      <c r="A73" s="276" t="str">
        <f t="shared" si="0"/>
        <v/>
      </c>
      <c r="B73" s="604"/>
      <c r="C73" s="416"/>
      <c r="D73" s="417" t="s">
        <v>29</v>
      </c>
      <c r="E73" s="418"/>
      <c r="F73" s="416"/>
      <c r="G73" s="416"/>
      <c r="H73" s="426"/>
      <c r="I73" s="427"/>
      <c r="J73" s="277"/>
      <c r="K73" s="323">
        <v>621</v>
      </c>
      <c r="L73" s="277" t="s">
        <v>46</v>
      </c>
      <c r="M73" s="306" t="str">
        <f>IF(A73="","",(I72))</f>
        <v/>
      </c>
      <c r="N73" s="277"/>
      <c r="O73" s="307"/>
      <c r="P73" s="277"/>
      <c r="Q73" s="306"/>
      <c r="R73" s="277"/>
      <c r="S73" s="275"/>
      <c r="T73" s="275"/>
      <c r="U73" s="275"/>
      <c r="V73" s="275"/>
      <c r="W73" s="275"/>
      <c r="X73" s="275"/>
    </row>
    <row r="74" spans="1:24" x14ac:dyDescent="0.2">
      <c r="A74" s="276" t="str">
        <f t="shared" si="0"/>
        <v/>
      </c>
      <c r="B74" s="604"/>
      <c r="C74" s="416"/>
      <c r="D74" s="421" t="s">
        <v>71</v>
      </c>
      <c r="E74" s="271">
        <v>0</v>
      </c>
      <c r="F74" s="416"/>
      <c r="G74" s="416"/>
      <c r="H74" s="426"/>
      <c r="I74" s="427"/>
      <c r="J74" s="277"/>
      <c r="K74" s="323"/>
      <c r="L74" s="365"/>
      <c r="M74" s="306"/>
      <c r="N74" s="277"/>
      <c r="O74" s="307"/>
      <c r="P74" s="277"/>
      <c r="Q74" s="306"/>
      <c r="R74" s="277"/>
      <c r="S74" s="275"/>
      <c r="T74" s="275"/>
      <c r="U74" s="275"/>
      <c r="V74" s="275"/>
      <c r="W74" s="275"/>
      <c r="X74" s="275"/>
    </row>
    <row r="75" spans="1:24" x14ac:dyDescent="0.2">
      <c r="A75" s="276" t="str">
        <f t="shared" si="0"/>
        <v/>
      </c>
      <c r="B75" s="605"/>
      <c r="C75" s="423"/>
      <c r="D75" s="424" t="s">
        <v>68</v>
      </c>
      <c r="E75" s="272">
        <v>0</v>
      </c>
      <c r="F75" s="423"/>
      <c r="G75" s="423"/>
      <c r="H75" s="423"/>
      <c r="I75" s="425"/>
      <c r="J75" s="277"/>
      <c r="K75" s="323"/>
      <c r="L75" s="365"/>
      <c r="M75" s="306"/>
      <c r="N75" s="277"/>
      <c r="O75" s="307"/>
      <c r="P75" s="277"/>
      <c r="Q75" s="306"/>
      <c r="R75" s="277"/>
      <c r="S75" s="275"/>
      <c r="T75" s="275"/>
      <c r="U75" s="275"/>
      <c r="V75" s="275"/>
      <c r="W75" s="275"/>
      <c r="X75" s="275"/>
    </row>
    <row r="76" spans="1:24" x14ac:dyDescent="0.2">
      <c r="A76" s="276" t="str">
        <f t="shared" si="0"/>
        <v/>
      </c>
      <c r="B76" s="603"/>
      <c r="C76" s="411" t="s">
        <v>48</v>
      </c>
      <c r="D76" s="411"/>
      <c r="E76" s="412"/>
      <c r="F76" s="411"/>
      <c r="G76" s="341">
        <f>$H$6</f>
        <v>11.07</v>
      </c>
      <c r="H76" s="413" t="s">
        <v>49</v>
      </c>
      <c r="I76" s="414">
        <f>SUM(E78:E79)*G76</f>
        <v>0</v>
      </c>
      <c r="J76" s="277"/>
      <c r="K76" s="342">
        <v>864</v>
      </c>
      <c r="L76" s="343" t="s">
        <v>50</v>
      </c>
      <c r="M76" s="306" t="str">
        <f t="shared" ref="M76" si="10">IF(A76="","",(I76))</f>
        <v/>
      </c>
      <c r="N76" s="344"/>
      <c r="O76" s="305">
        <v>875</v>
      </c>
      <c r="P76" s="343" t="s">
        <v>51</v>
      </c>
      <c r="Q76" s="345" t="str">
        <f>IF(A76="","",(I76))</f>
        <v/>
      </c>
      <c r="R76" s="344"/>
      <c r="S76" s="275"/>
      <c r="T76" s="275"/>
      <c r="U76" s="275"/>
      <c r="V76" s="275"/>
      <c r="W76" s="275"/>
      <c r="X76" s="275"/>
    </row>
    <row r="77" spans="1:24" x14ac:dyDescent="0.2">
      <c r="A77" s="276" t="str">
        <f t="shared" si="0"/>
        <v/>
      </c>
      <c r="B77" s="604"/>
      <c r="C77" s="416"/>
      <c r="D77" s="417" t="s">
        <v>29</v>
      </c>
      <c r="E77" s="418"/>
      <c r="F77" s="416"/>
      <c r="G77" s="416"/>
      <c r="H77" s="426"/>
      <c r="I77" s="427"/>
      <c r="J77" s="277"/>
      <c r="K77" s="305"/>
      <c r="L77" s="277"/>
      <c r="M77" s="306"/>
      <c r="N77" s="277"/>
      <c r="O77" s="307"/>
      <c r="P77" s="277"/>
      <c r="Q77" s="306"/>
      <c r="R77" s="277"/>
      <c r="S77" s="275"/>
      <c r="T77" s="275"/>
      <c r="U77" s="275"/>
      <c r="V77" s="275"/>
      <c r="W77" s="275"/>
      <c r="X77" s="275"/>
    </row>
    <row r="78" spans="1:24" x14ac:dyDescent="0.2">
      <c r="A78" s="276" t="str">
        <f t="shared" si="0"/>
        <v/>
      </c>
      <c r="B78" s="604"/>
      <c r="C78" s="416"/>
      <c r="D78" s="421" t="s">
        <v>71</v>
      </c>
      <c r="E78" s="271">
        <v>0</v>
      </c>
      <c r="F78" s="416"/>
      <c r="G78" s="416"/>
      <c r="H78" s="426"/>
      <c r="I78" s="427"/>
      <c r="J78" s="277"/>
      <c r="K78" s="305"/>
      <c r="L78" s="277"/>
      <c r="M78" s="306"/>
      <c r="N78" s="277"/>
      <c r="O78" s="307"/>
      <c r="P78" s="277"/>
      <c r="Q78" s="306"/>
      <c r="R78" s="277"/>
      <c r="S78" s="275"/>
      <c r="T78" s="275"/>
      <c r="U78" s="275"/>
      <c r="V78" s="275"/>
      <c r="W78" s="275"/>
      <c r="X78" s="275"/>
    </row>
    <row r="79" spans="1:24" x14ac:dyDescent="0.2">
      <c r="A79" s="276" t="str">
        <f t="shared" ref="A79:A85" si="11">IF(ISBLANK($C$1),"",$C$1)</f>
        <v/>
      </c>
      <c r="B79" s="604"/>
      <c r="C79" s="416"/>
      <c r="D79" s="421" t="s">
        <v>68</v>
      </c>
      <c r="E79" s="271">
        <v>0</v>
      </c>
      <c r="F79" s="416"/>
      <c r="G79" s="416"/>
      <c r="H79" s="416"/>
      <c r="I79" s="427"/>
      <c r="J79" s="277"/>
      <c r="K79" s="305"/>
      <c r="L79" s="277"/>
      <c r="M79" s="306"/>
      <c r="N79" s="277"/>
      <c r="O79" s="307"/>
      <c r="P79" s="277"/>
      <c r="Q79" s="306"/>
      <c r="R79" s="277"/>
      <c r="S79" s="275"/>
      <c r="T79" s="275"/>
      <c r="U79" s="275"/>
      <c r="V79" s="275"/>
      <c r="W79" s="275"/>
      <c r="X79" s="275"/>
    </row>
    <row r="80" spans="1:24" x14ac:dyDescent="0.2">
      <c r="A80" s="276" t="str">
        <f t="shared" si="11"/>
        <v/>
      </c>
      <c r="B80" s="604"/>
      <c r="C80" s="416"/>
      <c r="D80" s="421" t="s">
        <v>69</v>
      </c>
      <c r="E80" s="428"/>
      <c r="F80" s="271">
        <v>0</v>
      </c>
      <c r="G80" s="429">
        <f>E3</f>
        <v>0.35</v>
      </c>
      <c r="H80" s="416"/>
      <c r="I80" s="420">
        <f>F80*G80</f>
        <v>0</v>
      </c>
      <c r="J80" s="277"/>
      <c r="K80" s="323">
        <v>625</v>
      </c>
      <c r="L80" s="277" t="s">
        <v>43</v>
      </c>
      <c r="M80" s="306" t="str">
        <f t="shared" ref="M80:M85" si="12">IF(A80="","",(I80))</f>
        <v/>
      </c>
      <c r="N80" s="277"/>
      <c r="O80" s="307"/>
      <c r="P80" s="277"/>
      <c r="Q80" s="306"/>
      <c r="R80" s="277"/>
      <c r="S80" s="275"/>
      <c r="T80" s="275"/>
      <c r="U80" s="275"/>
      <c r="V80" s="275"/>
      <c r="W80" s="275"/>
      <c r="X80" s="275"/>
    </row>
    <row r="81" spans="1:24" x14ac:dyDescent="0.2">
      <c r="A81" s="276" t="str">
        <f t="shared" si="11"/>
        <v/>
      </c>
      <c r="B81" s="606"/>
      <c r="C81" s="293" t="s">
        <v>73</v>
      </c>
      <c r="D81" s="293" t="s">
        <v>74</v>
      </c>
      <c r="E81" s="500">
        <f>F81*G81</f>
        <v>0</v>
      </c>
      <c r="F81" s="501">
        <v>0</v>
      </c>
      <c r="G81" s="431">
        <v>120</v>
      </c>
      <c r="H81" s="431"/>
      <c r="I81" s="414">
        <f>F81*E81</f>
        <v>0</v>
      </c>
      <c r="J81" s="277"/>
      <c r="K81" s="305">
        <v>6237</v>
      </c>
      <c r="L81" s="365" t="s">
        <v>75</v>
      </c>
      <c r="M81" s="306" t="str">
        <f t="shared" si="12"/>
        <v/>
      </c>
      <c r="N81" s="277"/>
      <c r="O81" s="307"/>
      <c r="P81" s="277"/>
      <c r="Q81" s="306"/>
      <c r="R81" s="277"/>
      <c r="S81" s="275"/>
      <c r="T81" s="275"/>
      <c r="U81" s="275"/>
      <c r="V81" s="275"/>
      <c r="W81" s="275"/>
      <c r="X81" s="275"/>
    </row>
    <row r="82" spans="1:24" x14ac:dyDescent="0.2">
      <c r="A82" s="276" t="str">
        <f t="shared" si="11"/>
        <v/>
      </c>
      <c r="B82" s="604"/>
      <c r="C82" s="277" t="s">
        <v>76</v>
      </c>
      <c r="D82" s="277" t="s">
        <v>77</v>
      </c>
      <c r="E82" s="273">
        <f>F82*G82</f>
        <v>0</v>
      </c>
      <c r="F82" s="271">
        <v>0</v>
      </c>
      <c r="G82" s="416">
        <v>42</v>
      </c>
      <c r="H82" s="416"/>
      <c r="I82" s="420">
        <f>F82*E82</f>
        <v>0</v>
      </c>
      <c r="J82" s="277"/>
      <c r="K82" s="305">
        <v>6237</v>
      </c>
      <c r="L82" s="365" t="s">
        <v>75</v>
      </c>
      <c r="M82" s="306" t="str">
        <f t="shared" si="12"/>
        <v/>
      </c>
      <c r="N82" s="277"/>
      <c r="O82" s="307"/>
      <c r="P82" s="277"/>
      <c r="Q82" s="306"/>
      <c r="R82" s="277"/>
      <c r="S82" s="275"/>
      <c r="T82" s="275"/>
      <c r="U82" s="275"/>
      <c r="V82" s="275"/>
      <c r="W82" s="275"/>
      <c r="X82" s="275"/>
    </row>
    <row r="83" spans="1:24" x14ac:dyDescent="0.2">
      <c r="A83" s="276" t="str">
        <f t="shared" si="11"/>
        <v/>
      </c>
      <c r="B83" s="604"/>
      <c r="C83" s="277" t="s">
        <v>78</v>
      </c>
      <c r="D83" s="277"/>
      <c r="E83" s="273">
        <f>F83*G83</f>
        <v>0</v>
      </c>
      <c r="F83" s="271">
        <v>0</v>
      </c>
      <c r="G83" s="416"/>
      <c r="H83" s="416"/>
      <c r="I83" s="420">
        <f>F83*E83</f>
        <v>0</v>
      </c>
      <c r="J83" s="277"/>
      <c r="K83" s="305">
        <v>6237</v>
      </c>
      <c r="L83" s="365" t="s">
        <v>75</v>
      </c>
      <c r="M83" s="306" t="str">
        <f t="shared" si="12"/>
        <v/>
      </c>
      <c r="N83" s="277"/>
      <c r="O83" s="307"/>
      <c r="P83" s="277"/>
      <c r="Q83" s="306"/>
      <c r="R83" s="277"/>
      <c r="S83" s="275"/>
      <c r="T83" s="275"/>
      <c r="U83" s="275"/>
      <c r="V83" s="275"/>
      <c r="W83" s="275"/>
      <c r="X83" s="275"/>
    </row>
    <row r="84" spans="1:24" x14ac:dyDescent="0.2">
      <c r="A84" s="276" t="str">
        <f t="shared" si="11"/>
        <v/>
      </c>
      <c r="B84" s="604"/>
      <c r="C84" s="277" t="s">
        <v>79</v>
      </c>
      <c r="D84" s="277"/>
      <c r="E84" s="273">
        <f>F84*G84</f>
        <v>0</v>
      </c>
      <c r="F84" s="271">
        <v>0</v>
      </c>
      <c r="G84" s="416"/>
      <c r="H84" s="416"/>
      <c r="I84" s="420">
        <f>F84*E84</f>
        <v>0</v>
      </c>
      <c r="J84" s="277"/>
      <c r="K84" s="305">
        <v>6237</v>
      </c>
      <c r="L84" s="365" t="s">
        <v>75</v>
      </c>
      <c r="M84" s="306" t="str">
        <f t="shared" si="12"/>
        <v/>
      </c>
      <c r="N84" s="277"/>
      <c r="O84" s="307"/>
      <c r="P84" s="277"/>
      <c r="Q84" s="306"/>
      <c r="R84" s="277"/>
      <c r="S84" s="275"/>
      <c r="T84" s="275"/>
      <c r="U84" s="275"/>
      <c r="V84" s="275"/>
      <c r="W84" s="275"/>
      <c r="X84" s="275"/>
    </row>
    <row r="85" spans="1:24" x14ac:dyDescent="0.2">
      <c r="A85" s="276" t="str">
        <f t="shared" si="11"/>
        <v/>
      </c>
      <c r="B85" s="604"/>
      <c r="C85" s="277" t="s">
        <v>80</v>
      </c>
      <c r="D85" s="277"/>
      <c r="E85" s="273">
        <f>F85*G85</f>
        <v>0</v>
      </c>
      <c r="F85" s="271">
        <v>0</v>
      </c>
      <c r="G85" s="416"/>
      <c r="H85" s="416"/>
      <c r="I85" s="420">
        <f>F85*E85</f>
        <v>0</v>
      </c>
      <c r="J85" s="277"/>
      <c r="K85" s="305">
        <v>6237</v>
      </c>
      <c r="L85" s="365" t="s">
        <v>75</v>
      </c>
      <c r="M85" s="306" t="str">
        <f t="shared" si="12"/>
        <v/>
      </c>
      <c r="N85" s="277"/>
      <c r="O85" s="307"/>
      <c r="P85" s="277"/>
      <c r="Q85" s="306"/>
      <c r="R85" s="277"/>
      <c r="S85" s="275"/>
      <c r="T85" s="275"/>
      <c r="U85" s="275"/>
      <c r="V85" s="275"/>
      <c r="W85" s="275"/>
      <c r="X85" s="275"/>
    </row>
    <row r="86" spans="1:24" x14ac:dyDescent="0.2">
      <c r="A86" s="276" t="str">
        <f>IF(ISBLANK($C$1),"",$C$1)</f>
        <v/>
      </c>
      <c r="B86" s="589" t="s">
        <v>81</v>
      </c>
      <c r="C86" s="433"/>
      <c r="D86" s="433"/>
      <c r="E86" s="433"/>
      <c r="F86" s="433"/>
      <c r="G86" s="433"/>
      <c r="H86" s="433"/>
      <c r="I86" s="434">
        <f>I88+I89+I92</f>
        <v>0</v>
      </c>
      <c r="J86" s="405"/>
      <c r="K86" s="406"/>
      <c r="L86" s="405"/>
      <c r="M86" s="407"/>
      <c r="N86" s="405"/>
      <c r="O86" s="408"/>
      <c r="P86" s="405"/>
      <c r="Q86" s="407"/>
      <c r="R86" s="405"/>
      <c r="S86" s="275"/>
      <c r="T86" s="275"/>
      <c r="U86" s="275"/>
      <c r="V86" s="275"/>
      <c r="W86" s="275"/>
      <c r="X86" s="275"/>
    </row>
    <row r="87" spans="1:24" x14ac:dyDescent="0.2">
      <c r="A87" s="276" t="str">
        <f t="shared" ref="A87:A172" si="13">IF(ISBLANK($C$1),"",$C$1)</f>
        <v/>
      </c>
      <c r="B87" s="607"/>
      <c r="C87" s="436" t="s">
        <v>82</v>
      </c>
      <c r="D87" s="437"/>
      <c r="E87" s="437"/>
      <c r="F87" s="438" t="s">
        <v>83</v>
      </c>
      <c r="G87" s="437"/>
      <c r="H87" s="437"/>
      <c r="I87" s="439"/>
      <c r="J87" s="277"/>
      <c r="K87" s="305">
        <v>613</v>
      </c>
      <c r="L87" s="277" t="s">
        <v>84</v>
      </c>
      <c r="M87" s="306" t="str">
        <f t="shared" ref="M87" si="14">IF(A87="","",(I87))</f>
        <v/>
      </c>
      <c r="N87" s="277"/>
      <c r="O87" s="307"/>
      <c r="P87" s="277"/>
      <c r="Q87" s="306"/>
      <c r="R87" s="277"/>
      <c r="S87" s="275"/>
      <c r="T87" s="275"/>
      <c r="U87" s="275"/>
      <c r="V87" s="275"/>
      <c r="W87" s="275"/>
      <c r="X87" s="275"/>
    </row>
    <row r="88" spans="1:24" x14ac:dyDescent="0.2">
      <c r="A88" s="276" t="str">
        <f t="shared" si="13"/>
        <v/>
      </c>
      <c r="B88" s="608"/>
      <c r="C88" s="441"/>
      <c r="D88" s="442" t="s">
        <v>85</v>
      </c>
      <c r="E88" s="499">
        <v>0</v>
      </c>
      <c r="F88" s="569">
        <v>1600</v>
      </c>
      <c r="G88" s="509">
        <v>0</v>
      </c>
      <c r="H88" s="441"/>
      <c r="I88" s="443">
        <f>F88*E88*G88</f>
        <v>0</v>
      </c>
      <c r="J88" s="277"/>
      <c r="K88" s="314">
        <v>64</v>
      </c>
      <c r="L88" s="315" t="s">
        <v>27</v>
      </c>
      <c r="M88" s="306"/>
      <c r="N88" s="277"/>
      <c r="O88" s="307"/>
      <c r="P88" s="277"/>
      <c r="Q88" s="306"/>
      <c r="R88" s="277"/>
      <c r="S88" s="275"/>
      <c r="T88" s="275"/>
      <c r="U88" s="275"/>
      <c r="V88" s="275"/>
      <c r="W88" s="275"/>
      <c r="X88" s="275"/>
    </row>
    <row r="89" spans="1:24" x14ac:dyDescent="0.2">
      <c r="A89" s="276" t="str">
        <f t="shared" si="13"/>
        <v/>
      </c>
      <c r="B89" s="607"/>
      <c r="C89" s="436" t="s">
        <v>25</v>
      </c>
      <c r="D89" s="436"/>
      <c r="E89" s="444"/>
      <c r="F89" s="311">
        <f>$G$4</f>
        <v>9.2100000000000009</v>
      </c>
      <c r="G89" s="311">
        <f>$H$4</f>
        <v>13.57</v>
      </c>
      <c r="H89" s="445" t="s">
        <v>26</v>
      </c>
      <c r="I89" s="439">
        <f>E91*G89</f>
        <v>0</v>
      </c>
      <c r="J89" s="277"/>
      <c r="K89" s="323">
        <v>641</v>
      </c>
      <c r="L89" s="277" t="s">
        <v>33</v>
      </c>
      <c r="M89" s="306" t="str">
        <f t="shared" ref="M89:M90" si="15">IF(A89="","",(I89))</f>
        <v/>
      </c>
      <c r="N89" s="277"/>
      <c r="O89" s="307"/>
      <c r="P89" s="277"/>
      <c r="Q89" s="306"/>
      <c r="R89" s="277"/>
      <c r="S89" s="275"/>
      <c r="T89" s="275"/>
      <c r="U89" s="275"/>
      <c r="V89" s="275"/>
      <c r="W89" s="275"/>
      <c r="X89" s="275"/>
    </row>
    <row r="90" spans="1:24" x14ac:dyDescent="0.2">
      <c r="A90" s="276" t="str">
        <f t="shared" si="13"/>
        <v/>
      </c>
      <c r="B90" s="608"/>
      <c r="C90" s="441"/>
      <c r="D90" s="441" t="s">
        <v>86</v>
      </c>
      <c r="E90" s="446"/>
      <c r="F90" s="441"/>
      <c r="G90" s="441"/>
      <c r="H90" s="447" t="s">
        <v>32</v>
      </c>
      <c r="I90" s="443">
        <f>E91*F89</f>
        <v>0</v>
      </c>
      <c r="J90" s="277"/>
      <c r="K90" s="323">
        <v>645</v>
      </c>
      <c r="L90" s="327" t="s">
        <v>37</v>
      </c>
      <c r="M90" s="306" t="str">
        <f t="shared" si="15"/>
        <v/>
      </c>
      <c r="N90" s="277"/>
      <c r="O90" s="307"/>
      <c r="P90" s="277"/>
      <c r="Q90" s="306"/>
      <c r="R90" s="277"/>
      <c r="S90" s="275"/>
      <c r="T90" s="275"/>
      <c r="U90" s="275"/>
      <c r="V90" s="275"/>
      <c r="W90" s="275"/>
      <c r="X90" s="275"/>
    </row>
    <row r="91" spans="1:24" s="160" customFormat="1" x14ac:dyDescent="0.2">
      <c r="A91" s="276" t="str">
        <f t="shared" si="13"/>
        <v/>
      </c>
      <c r="B91" s="609"/>
      <c r="C91" s="449"/>
      <c r="D91" s="450" t="s">
        <v>87</v>
      </c>
      <c r="E91" s="272">
        <v>0</v>
      </c>
      <c r="F91" s="449"/>
      <c r="G91" s="449"/>
      <c r="H91" s="451" t="s">
        <v>88</v>
      </c>
      <c r="I91" s="452">
        <f>I89-I90</f>
        <v>0</v>
      </c>
      <c r="J91" s="277"/>
      <c r="K91" s="305"/>
      <c r="L91" s="277"/>
      <c r="M91" s="306"/>
      <c r="N91" s="277"/>
      <c r="O91" s="307"/>
      <c r="P91" s="277"/>
      <c r="Q91" s="306"/>
      <c r="R91" s="277"/>
      <c r="S91" s="409"/>
      <c r="T91" s="409"/>
      <c r="U91" s="409"/>
      <c r="V91" s="409"/>
      <c r="W91" s="409"/>
      <c r="X91" s="409"/>
    </row>
    <row r="92" spans="1:24" s="160" customFormat="1" x14ac:dyDescent="0.2">
      <c r="A92" s="276" t="str">
        <f t="shared" si="13"/>
        <v/>
      </c>
      <c r="B92" s="607"/>
      <c r="C92" s="436" t="s">
        <v>72</v>
      </c>
      <c r="D92" s="436"/>
      <c r="E92" s="444"/>
      <c r="F92" s="311">
        <f>$G$5</f>
        <v>50</v>
      </c>
      <c r="G92" s="436"/>
      <c r="H92" s="445" t="s">
        <v>44</v>
      </c>
      <c r="I92" s="439">
        <f>SUM(E94:E95)*F92</f>
        <v>0</v>
      </c>
      <c r="J92" s="277"/>
      <c r="K92" s="305"/>
      <c r="L92" s="277"/>
      <c r="M92" s="306"/>
      <c r="N92" s="277"/>
      <c r="O92" s="307"/>
      <c r="P92" s="277"/>
      <c r="Q92" s="306"/>
      <c r="R92" s="277"/>
      <c r="S92" s="409"/>
      <c r="T92" s="409"/>
      <c r="U92" s="409"/>
      <c r="V92" s="409"/>
      <c r="W92" s="409"/>
      <c r="X92" s="409"/>
    </row>
    <row r="93" spans="1:24" s="160" customFormat="1" x14ac:dyDescent="0.2">
      <c r="A93" s="276" t="str">
        <f t="shared" si="13"/>
        <v/>
      </c>
      <c r="B93" s="608"/>
      <c r="C93" s="441"/>
      <c r="D93" s="441" t="s">
        <v>86</v>
      </c>
      <c r="E93" s="446"/>
      <c r="F93" s="441"/>
      <c r="G93" s="441"/>
      <c r="H93" s="447"/>
      <c r="I93" s="453"/>
      <c r="J93" s="277"/>
      <c r="K93" s="305"/>
      <c r="L93" s="277"/>
      <c r="M93" s="306"/>
      <c r="N93" s="277"/>
      <c r="O93" s="307"/>
      <c r="P93" s="277"/>
      <c r="Q93" s="306"/>
      <c r="R93" s="277"/>
      <c r="S93" s="409"/>
      <c r="T93" s="409"/>
      <c r="U93" s="409"/>
      <c r="V93" s="409"/>
      <c r="W93" s="409"/>
      <c r="X93" s="409"/>
    </row>
    <row r="94" spans="1:24" s="160" customFormat="1" x14ac:dyDescent="0.2">
      <c r="A94" s="276" t="str">
        <f t="shared" si="13"/>
        <v/>
      </c>
      <c r="B94" s="609"/>
      <c r="C94" s="449"/>
      <c r="D94" s="450" t="s">
        <v>87</v>
      </c>
      <c r="E94" s="272">
        <v>0</v>
      </c>
      <c r="F94" s="516"/>
      <c r="G94" s="516"/>
      <c r="H94" s="451"/>
      <c r="I94" s="454"/>
      <c r="J94" s="277"/>
      <c r="K94" s="305"/>
      <c r="L94" s="277"/>
      <c r="M94" s="306"/>
      <c r="N94" s="277"/>
      <c r="O94" s="307"/>
      <c r="P94" s="277"/>
      <c r="Q94" s="306"/>
      <c r="R94" s="277"/>
      <c r="S94" s="409"/>
      <c r="T94" s="409"/>
      <c r="U94" s="409"/>
      <c r="V94" s="409"/>
      <c r="W94" s="409"/>
      <c r="X94" s="409"/>
    </row>
    <row r="95" spans="1:24" x14ac:dyDescent="0.2">
      <c r="A95" s="276" t="str">
        <f t="shared" si="13"/>
        <v/>
      </c>
      <c r="B95" s="607"/>
      <c r="C95" s="436" t="s">
        <v>48</v>
      </c>
      <c r="D95" s="436"/>
      <c r="E95" s="444">
        <f>SUM(E97:E97)</f>
        <v>0</v>
      </c>
      <c r="F95" s="436"/>
      <c r="G95" s="341">
        <f>$H$6</f>
        <v>11.07</v>
      </c>
      <c r="H95" s="445" t="s">
        <v>49</v>
      </c>
      <c r="I95" s="439">
        <f>E95*G95</f>
        <v>0</v>
      </c>
      <c r="J95" s="277"/>
      <c r="K95" s="342">
        <v>864</v>
      </c>
      <c r="L95" s="343" t="s">
        <v>50</v>
      </c>
      <c r="M95" s="306" t="str">
        <f t="shared" ref="M95" si="16">IF(A95="","",(I95))</f>
        <v/>
      </c>
      <c r="N95" s="344"/>
      <c r="O95" s="305">
        <v>875</v>
      </c>
      <c r="P95" s="343" t="s">
        <v>51</v>
      </c>
      <c r="Q95" s="345" t="str">
        <f>IF(A95="","",(I95))</f>
        <v/>
      </c>
      <c r="R95" s="277"/>
      <c r="S95" s="275"/>
      <c r="T95" s="275"/>
      <c r="U95" s="275"/>
      <c r="V95" s="275"/>
      <c r="W95" s="275"/>
      <c r="X95" s="275"/>
    </row>
    <row r="96" spans="1:24" x14ac:dyDescent="0.2">
      <c r="A96" s="276" t="str">
        <f t="shared" si="13"/>
        <v/>
      </c>
      <c r="B96" s="608"/>
      <c r="C96" s="441"/>
      <c r="D96" s="441" t="s">
        <v>86</v>
      </c>
      <c r="E96" s="446"/>
      <c r="F96" s="441"/>
      <c r="G96" s="441"/>
      <c r="H96" s="447"/>
      <c r="I96" s="453"/>
      <c r="J96" s="277"/>
      <c r="K96" s="305"/>
      <c r="L96" s="277"/>
      <c r="M96" s="306"/>
      <c r="N96" s="277"/>
      <c r="O96" s="307"/>
      <c r="P96" s="277"/>
      <c r="Q96" s="306"/>
      <c r="R96" s="277"/>
      <c r="S96" s="275"/>
      <c r="T96" s="275"/>
      <c r="U96" s="275"/>
      <c r="V96" s="275"/>
      <c r="W96" s="275"/>
      <c r="X96" s="275"/>
    </row>
    <row r="97" spans="1:24" x14ac:dyDescent="0.2">
      <c r="A97" s="276" t="str">
        <f t="shared" si="13"/>
        <v/>
      </c>
      <c r="B97" s="609"/>
      <c r="C97" s="449"/>
      <c r="D97" s="450" t="s">
        <v>87</v>
      </c>
      <c r="E97" s="272">
        <v>0</v>
      </c>
      <c r="F97" s="449"/>
      <c r="G97" s="449"/>
      <c r="H97" s="451"/>
      <c r="I97" s="454"/>
      <c r="J97" s="277"/>
      <c r="K97" s="305"/>
      <c r="L97" s="277"/>
      <c r="M97" s="306"/>
      <c r="N97" s="277"/>
      <c r="O97" s="307"/>
      <c r="P97" s="277"/>
      <c r="Q97" s="306"/>
      <c r="R97" s="277"/>
      <c r="S97" s="275"/>
      <c r="T97" s="275"/>
      <c r="U97" s="275"/>
      <c r="V97" s="275"/>
      <c r="W97" s="275"/>
      <c r="X97" s="275"/>
    </row>
    <row r="98" spans="1:24" s="160" customFormat="1" x14ac:dyDescent="0.2">
      <c r="A98" s="276" t="str">
        <f t="shared" si="13"/>
        <v/>
      </c>
      <c r="B98" s="610" t="s">
        <v>89</v>
      </c>
      <c r="C98" s="611"/>
      <c r="D98" s="611"/>
      <c r="E98" s="611"/>
      <c r="F98" s="611"/>
      <c r="G98" s="611"/>
      <c r="H98" s="611"/>
      <c r="I98" s="612">
        <f>SUM(I100:I104)</f>
        <v>0</v>
      </c>
      <c r="J98" s="405"/>
      <c r="K98" s="455"/>
      <c r="L98" s="409"/>
      <c r="M98" s="306"/>
      <c r="N98" s="277"/>
      <c r="O98" s="307"/>
      <c r="P98" s="277"/>
      <c r="Q98" s="306"/>
      <c r="R98" s="405"/>
      <c r="S98" s="409"/>
      <c r="T98" s="409"/>
      <c r="U98" s="409"/>
      <c r="V98" s="409"/>
      <c r="W98" s="409"/>
      <c r="X98" s="409"/>
    </row>
    <row r="99" spans="1:24" x14ac:dyDescent="0.2">
      <c r="A99" s="276" t="str">
        <f t="shared" si="13"/>
        <v/>
      </c>
      <c r="B99" s="613" t="s">
        <v>90</v>
      </c>
      <c r="C99" s="456" t="s">
        <v>91</v>
      </c>
      <c r="D99" s="456"/>
      <c r="E99" s="456" t="s">
        <v>92</v>
      </c>
      <c r="F99" s="456" t="s">
        <v>93</v>
      </c>
      <c r="G99" s="456"/>
      <c r="H99" s="456"/>
      <c r="I99" s="414"/>
      <c r="J99" s="277"/>
      <c r="K99" s="457">
        <v>602</v>
      </c>
      <c r="L99" s="458" t="s">
        <v>94</v>
      </c>
      <c r="M99" s="306"/>
      <c r="N99" s="277"/>
      <c r="O99" s="307"/>
      <c r="P99" s="277"/>
      <c r="Q99" s="306"/>
      <c r="R99" s="373" t="s">
        <v>95</v>
      </c>
      <c r="S99" s="275"/>
      <c r="T99" s="275"/>
      <c r="U99" s="275"/>
      <c r="V99" s="275"/>
      <c r="W99" s="275"/>
      <c r="X99" s="275"/>
    </row>
    <row r="100" spans="1:24" x14ac:dyDescent="0.2">
      <c r="A100" s="276" t="str">
        <f t="shared" si="13"/>
        <v/>
      </c>
      <c r="B100" s="614"/>
      <c r="C100" s="277" t="s">
        <v>96</v>
      </c>
      <c r="D100" s="277"/>
      <c r="E100" s="273">
        <v>0</v>
      </c>
      <c r="F100" s="271">
        <v>0</v>
      </c>
      <c r="G100" s="416"/>
      <c r="H100" s="416"/>
      <c r="I100" s="427">
        <f>E100*F100</f>
        <v>0</v>
      </c>
      <c r="J100" s="277"/>
      <c r="K100" s="457">
        <v>6021</v>
      </c>
      <c r="L100" s="458" t="s">
        <v>97</v>
      </c>
      <c r="M100" s="306" t="str">
        <f t="shared" ref="M100:M104" si="17">IF(A100="","",(I100))</f>
        <v/>
      </c>
      <c r="N100" s="277"/>
      <c r="O100" s="307"/>
      <c r="P100" s="277"/>
      <c r="Q100" s="306"/>
      <c r="R100" s="277"/>
      <c r="S100" s="275"/>
      <c r="T100" s="275"/>
      <c r="U100" s="275"/>
      <c r="V100" s="275"/>
      <c r="W100" s="275"/>
      <c r="X100" s="275"/>
    </row>
    <row r="101" spans="1:24" x14ac:dyDescent="0.2">
      <c r="A101" s="276" t="str">
        <f t="shared" si="13"/>
        <v/>
      </c>
      <c r="B101" s="604"/>
      <c r="C101" s="277" t="s">
        <v>98</v>
      </c>
      <c r="D101" s="277"/>
      <c r="E101" s="273">
        <v>0</v>
      </c>
      <c r="F101" s="271">
        <v>0</v>
      </c>
      <c r="G101" s="416"/>
      <c r="H101" s="416"/>
      <c r="I101" s="427">
        <f t="shared" ref="I101:I104" si="18">E101*F101</f>
        <v>0</v>
      </c>
      <c r="J101" s="277"/>
      <c r="K101" s="457">
        <v>6021</v>
      </c>
      <c r="L101" s="458" t="s">
        <v>97</v>
      </c>
      <c r="M101" s="306" t="str">
        <f t="shared" si="17"/>
        <v/>
      </c>
      <c r="N101" s="277"/>
      <c r="O101" s="307"/>
      <c r="P101" s="277"/>
      <c r="Q101" s="306"/>
      <c r="R101" s="277"/>
      <c r="S101" s="275"/>
      <c r="T101" s="275"/>
      <c r="U101" s="275"/>
      <c r="V101" s="275"/>
      <c r="W101" s="275"/>
      <c r="X101" s="275"/>
    </row>
    <row r="102" spans="1:24" x14ac:dyDescent="0.2">
      <c r="A102" s="276" t="str">
        <f t="shared" si="13"/>
        <v/>
      </c>
      <c r="B102" s="604"/>
      <c r="C102" s="277" t="s">
        <v>98</v>
      </c>
      <c r="D102" s="277"/>
      <c r="E102" s="273">
        <v>0</v>
      </c>
      <c r="F102" s="271">
        <v>0</v>
      </c>
      <c r="G102" s="416"/>
      <c r="H102" s="416"/>
      <c r="I102" s="427">
        <f t="shared" si="18"/>
        <v>0</v>
      </c>
      <c r="J102" s="277"/>
      <c r="K102" s="457">
        <v>6021</v>
      </c>
      <c r="L102" s="458" t="s">
        <v>97</v>
      </c>
      <c r="M102" s="306" t="str">
        <f t="shared" si="17"/>
        <v/>
      </c>
      <c r="N102" s="277"/>
      <c r="O102" s="307"/>
      <c r="P102" s="277"/>
      <c r="Q102" s="306"/>
      <c r="R102" s="277"/>
      <c r="S102" s="275"/>
      <c r="T102" s="275"/>
      <c r="U102" s="275"/>
      <c r="V102" s="275"/>
      <c r="W102" s="275"/>
      <c r="X102" s="275"/>
    </row>
    <row r="103" spans="1:24" x14ac:dyDescent="0.2">
      <c r="A103" s="276" t="str">
        <f t="shared" si="13"/>
        <v/>
      </c>
      <c r="B103" s="604"/>
      <c r="C103" s="277" t="s">
        <v>98</v>
      </c>
      <c r="D103" s="277"/>
      <c r="E103" s="273">
        <v>0</v>
      </c>
      <c r="F103" s="271">
        <v>0</v>
      </c>
      <c r="G103" s="416"/>
      <c r="H103" s="416"/>
      <c r="I103" s="427">
        <f t="shared" si="18"/>
        <v>0</v>
      </c>
      <c r="J103" s="277"/>
      <c r="K103" s="457">
        <v>6021</v>
      </c>
      <c r="L103" s="458" t="s">
        <v>97</v>
      </c>
      <c r="M103" s="306" t="str">
        <f t="shared" si="17"/>
        <v/>
      </c>
      <c r="N103" s="277"/>
      <c r="O103" s="307"/>
      <c r="P103" s="277"/>
      <c r="Q103" s="306"/>
      <c r="R103" s="277"/>
      <c r="S103" s="275"/>
      <c r="T103" s="275"/>
      <c r="U103" s="275"/>
      <c r="V103" s="275"/>
      <c r="W103" s="275"/>
      <c r="X103" s="275"/>
    </row>
    <row r="104" spans="1:24" x14ac:dyDescent="0.2">
      <c r="A104" s="276" t="str">
        <f t="shared" si="13"/>
        <v/>
      </c>
      <c r="B104" s="605"/>
      <c r="C104" s="302" t="s">
        <v>98</v>
      </c>
      <c r="D104" s="302"/>
      <c r="E104" s="274">
        <v>0</v>
      </c>
      <c r="F104" s="272">
        <v>0</v>
      </c>
      <c r="G104" s="423"/>
      <c r="H104" s="423"/>
      <c r="I104" s="425">
        <f t="shared" si="18"/>
        <v>0</v>
      </c>
      <c r="J104" s="277"/>
      <c r="K104" s="457">
        <v>6021</v>
      </c>
      <c r="L104" s="458" t="s">
        <v>97</v>
      </c>
      <c r="M104" s="306" t="str">
        <f t="shared" si="17"/>
        <v/>
      </c>
      <c r="N104" s="277"/>
      <c r="O104" s="307"/>
      <c r="P104" s="277"/>
      <c r="Q104" s="306"/>
      <c r="R104" s="277"/>
      <c r="S104" s="275"/>
      <c r="T104" s="275"/>
      <c r="U104" s="275"/>
      <c r="V104" s="275"/>
      <c r="W104" s="275"/>
      <c r="X104" s="275"/>
    </row>
    <row r="105" spans="1:24" x14ac:dyDescent="0.2">
      <c r="A105" s="276" t="str">
        <f t="shared" si="13"/>
        <v/>
      </c>
      <c r="B105" s="610" t="s">
        <v>99</v>
      </c>
      <c r="C105" s="611"/>
      <c r="D105" s="611"/>
      <c r="E105" s="611"/>
      <c r="F105" s="611"/>
      <c r="G105" s="611"/>
      <c r="H105" s="611"/>
      <c r="I105" s="612">
        <f>SUM(I107:I113)</f>
        <v>0</v>
      </c>
      <c r="J105" s="405"/>
      <c r="K105" s="455"/>
      <c r="L105" s="409"/>
      <c r="M105" s="306"/>
      <c r="N105" s="277"/>
      <c r="O105" s="307"/>
      <c r="P105" s="277"/>
      <c r="Q105" s="306"/>
      <c r="R105" s="277"/>
      <c r="S105" s="275"/>
      <c r="T105" s="275"/>
      <c r="U105" s="275"/>
      <c r="V105" s="275"/>
      <c r="W105" s="275"/>
      <c r="X105" s="275"/>
    </row>
    <row r="106" spans="1:24" x14ac:dyDescent="0.2">
      <c r="A106" s="276" t="str">
        <f t="shared" si="13"/>
        <v/>
      </c>
      <c r="B106" s="603"/>
      <c r="C106" s="456" t="s">
        <v>100</v>
      </c>
      <c r="D106" s="456"/>
      <c r="E106" s="460" t="s">
        <v>92</v>
      </c>
      <c r="F106" s="460" t="s">
        <v>93</v>
      </c>
      <c r="G106" s="456"/>
      <c r="H106" s="456"/>
      <c r="I106" s="414"/>
      <c r="J106" s="277"/>
      <c r="K106" s="457"/>
      <c r="L106" s="458"/>
      <c r="M106" s="306"/>
      <c r="N106" s="277"/>
      <c r="O106" s="307"/>
      <c r="P106" s="277"/>
      <c r="Q106" s="306"/>
      <c r="R106" s="277"/>
      <c r="S106" s="275"/>
      <c r="T106" s="275"/>
      <c r="U106" s="275"/>
      <c r="V106" s="275"/>
      <c r="W106" s="275"/>
      <c r="X106" s="275"/>
    </row>
    <row r="107" spans="1:24" x14ac:dyDescent="0.2">
      <c r="A107" s="276" t="str">
        <f t="shared" si="13"/>
        <v/>
      </c>
      <c r="B107" s="614"/>
      <c r="C107" s="279" t="s">
        <v>101</v>
      </c>
      <c r="D107" s="277" t="s">
        <v>102</v>
      </c>
      <c r="E107" s="273">
        <v>0</v>
      </c>
      <c r="F107" s="271">
        <v>0</v>
      </c>
      <c r="G107" s="416"/>
      <c r="H107" s="416"/>
      <c r="I107" s="427">
        <f>E107*F107</f>
        <v>0</v>
      </c>
      <c r="J107" s="277"/>
      <c r="K107" s="457">
        <v>6029</v>
      </c>
      <c r="L107" s="458" t="s">
        <v>103</v>
      </c>
      <c r="M107" s="306" t="str">
        <f t="shared" ref="M107:M110" si="19">IF(A107="","",(I107))</f>
        <v/>
      </c>
      <c r="N107" s="277"/>
      <c r="O107" s="307"/>
      <c r="P107" s="277"/>
      <c r="Q107" s="306"/>
      <c r="R107" s="277"/>
      <c r="S107" s="275"/>
      <c r="T107" s="275"/>
      <c r="U107" s="275"/>
      <c r="V107" s="275"/>
      <c r="W107" s="275"/>
      <c r="X107" s="275"/>
    </row>
    <row r="108" spans="1:24" x14ac:dyDescent="0.2">
      <c r="A108" s="276" t="str">
        <f t="shared" si="13"/>
        <v/>
      </c>
      <c r="B108" s="614"/>
      <c r="C108" s="277" t="s">
        <v>104</v>
      </c>
      <c r="D108" s="277"/>
      <c r="E108" s="273">
        <v>0</v>
      </c>
      <c r="F108" s="271">
        <v>0</v>
      </c>
      <c r="G108" s="416"/>
      <c r="H108" s="416"/>
      <c r="I108" s="427">
        <f t="shared" ref="I108:I113" si="20">E108*F108</f>
        <v>0</v>
      </c>
      <c r="J108" s="277"/>
      <c r="K108" s="457">
        <v>6029</v>
      </c>
      <c r="L108" s="458" t="s">
        <v>103</v>
      </c>
      <c r="M108" s="306" t="str">
        <f t="shared" si="19"/>
        <v/>
      </c>
      <c r="N108" s="277"/>
      <c r="O108" s="307"/>
      <c r="P108" s="277"/>
      <c r="Q108" s="306"/>
      <c r="R108" s="277"/>
      <c r="S108" s="275"/>
      <c r="T108" s="275"/>
      <c r="U108" s="275"/>
      <c r="V108" s="275"/>
      <c r="W108" s="275"/>
      <c r="X108" s="275"/>
    </row>
    <row r="109" spans="1:24" x14ac:dyDescent="0.2">
      <c r="A109" s="276" t="str">
        <f t="shared" si="13"/>
        <v/>
      </c>
      <c r="B109" s="614"/>
      <c r="C109" s="277" t="s">
        <v>104</v>
      </c>
      <c r="D109" s="277"/>
      <c r="E109" s="273">
        <v>0</v>
      </c>
      <c r="F109" s="271">
        <v>0</v>
      </c>
      <c r="G109" s="416"/>
      <c r="H109" s="416"/>
      <c r="I109" s="427">
        <f t="shared" si="20"/>
        <v>0</v>
      </c>
      <c r="J109" s="277"/>
      <c r="K109" s="457">
        <v>6029</v>
      </c>
      <c r="L109" s="458" t="s">
        <v>103</v>
      </c>
      <c r="M109" s="306" t="str">
        <f t="shared" si="19"/>
        <v/>
      </c>
      <c r="N109" s="277"/>
      <c r="O109" s="307"/>
      <c r="P109" s="277"/>
      <c r="Q109" s="306"/>
      <c r="R109" s="277"/>
      <c r="S109" s="275"/>
      <c r="T109" s="275"/>
      <c r="U109" s="275"/>
      <c r="V109" s="275"/>
      <c r="W109" s="275"/>
      <c r="X109" s="275"/>
    </row>
    <row r="110" spans="1:24" x14ac:dyDescent="0.2">
      <c r="A110" s="276" t="str">
        <f t="shared" si="13"/>
        <v/>
      </c>
      <c r="B110" s="604"/>
      <c r="C110" s="277" t="s">
        <v>104</v>
      </c>
      <c r="D110" s="277"/>
      <c r="E110" s="273">
        <v>0</v>
      </c>
      <c r="F110" s="271">
        <v>0</v>
      </c>
      <c r="G110" s="416"/>
      <c r="H110" s="416"/>
      <c r="I110" s="427">
        <f t="shared" si="20"/>
        <v>0</v>
      </c>
      <c r="J110" s="277"/>
      <c r="K110" s="457">
        <v>6029</v>
      </c>
      <c r="L110" s="458" t="s">
        <v>103</v>
      </c>
      <c r="M110" s="306" t="str">
        <f t="shared" si="19"/>
        <v/>
      </c>
      <c r="N110" s="277"/>
      <c r="O110" s="307"/>
      <c r="P110" s="277"/>
      <c r="Q110" s="306"/>
      <c r="R110" s="277"/>
      <c r="S110" s="275"/>
      <c r="T110" s="275"/>
      <c r="U110" s="275"/>
      <c r="V110" s="275"/>
      <c r="W110" s="275"/>
      <c r="X110" s="275"/>
    </row>
    <row r="111" spans="1:24" x14ac:dyDescent="0.2">
      <c r="A111" s="276" t="str">
        <f t="shared" si="13"/>
        <v/>
      </c>
      <c r="B111" s="604"/>
      <c r="C111" s="279" t="s">
        <v>105</v>
      </c>
      <c r="D111" s="277" t="s">
        <v>106</v>
      </c>
      <c r="E111" s="273">
        <v>0</v>
      </c>
      <c r="F111" s="271">
        <v>0</v>
      </c>
      <c r="G111" s="416"/>
      <c r="H111" s="416"/>
      <c r="I111" s="427">
        <f t="shared" si="20"/>
        <v>0</v>
      </c>
      <c r="J111" s="277"/>
      <c r="K111" s="457">
        <v>6059</v>
      </c>
      <c r="L111" s="458" t="s">
        <v>107</v>
      </c>
      <c r="M111" s="306" t="str">
        <f>IF(A111="","",(I111))</f>
        <v/>
      </c>
      <c r="N111" s="277"/>
      <c r="O111" s="307"/>
      <c r="P111" s="277"/>
      <c r="Q111" s="306"/>
      <c r="R111" s="277"/>
      <c r="S111" s="275"/>
      <c r="T111" s="275"/>
      <c r="U111" s="275"/>
      <c r="V111" s="275"/>
      <c r="W111" s="275"/>
      <c r="X111" s="275"/>
    </row>
    <row r="112" spans="1:24" x14ac:dyDescent="0.2">
      <c r="A112" s="276" t="str">
        <f t="shared" si="13"/>
        <v/>
      </c>
      <c r="B112" s="604"/>
      <c r="C112" s="277" t="s">
        <v>104</v>
      </c>
      <c r="D112" s="277"/>
      <c r="E112" s="273">
        <v>0</v>
      </c>
      <c r="F112" s="271">
        <v>0</v>
      </c>
      <c r="G112" s="416"/>
      <c r="H112" s="416"/>
      <c r="I112" s="427">
        <f t="shared" si="20"/>
        <v>0</v>
      </c>
      <c r="J112" s="277"/>
      <c r="K112" s="457">
        <v>6059</v>
      </c>
      <c r="L112" s="458" t="s">
        <v>107</v>
      </c>
      <c r="M112" s="306" t="str">
        <f t="shared" ref="M112:M113" si="21">IF(A112="","",(I112))</f>
        <v/>
      </c>
      <c r="N112" s="277"/>
      <c r="O112" s="307"/>
      <c r="P112" s="277"/>
      <c r="Q112" s="306"/>
      <c r="R112" s="277"/>
      <c r="S112" s="275"/>
      <c r="T112" s="275"/>
      <c r="U112" s="275"/>
      <c r="V112" s="275"/>
      <c r="W112" s="275"/>
      <c r="X112" s="275"/>
    </row>
    <row r="113" spans="1:24" x14ac:dyDescent="0.2">
      <c r="A113" s="276" t="str">
        <f t="shared" si="13"/>
        <v/>
      </c>
      <c r="B113" s="605"/>
      <c r="C113" s="277" t="s">
        <v>104</v>
      </c>
      <c r="D113" s="277"/>
      <c r="E113" s="274">
        <v>0</v>
      </c>
      <c r="F113" s="272">
        <v>0</v>
      </c>
      <c r="G113" s="423"/>
      <c r="H113" s="423"/>
      <c r="I113" s="425">
        <f t="shared" si="20"/>
        <v>0</v>
      </c>
      <c r="J113" s="277"/>
      <c r="K113" s="457">
        <v>6059</v>
      </c>
      <c r="L113" s="458" t="s">
        <v>107</v>
      </c>
      <c r="M113" s="306" t="str">
        <f t="shared" si="21"/>
        <v/>
      </c>
      <c r="N113" s="277"/>
      <c r="O113" s="307"/>
      <c r="P113" s="277"/>
      <c r="Q113" s="306"/>
      <c r="R113" s="277"/>
      <c r="S113" s="275"/>
      <c r="T113" s="275"/>
      <c r="U113" s="275"/>
      <c r="V113" s="275"/>
      <c r="W113" s="275"/>
      <c r="X113" s="275"/>
    </row>
    <row r="114" spans="1:24" x14ac:dyDescent="0.2">
      <c r="A114" s="276" t="str">
        <f t="shared" si="13"/>
        <v/>
      </c>
      <c r="B114" s="615" t="s">
        <v>108</v>
      </c>
      <c r="C114" s="616"/>
      <c r="D114" s="616"/>
      <c r="E114" s="461"/>
      <c r="F114" s="461"/>
      <c r="G114" s="616"/>
      <c r="H114" s="616"/>
      <c r="I114" s="617">
        <f>SUM(I115:I119)</f>
        <v>0</v>
      </c>
      <c r="J114" s="277"/>
      <c r="K114" s="305"/>
      <c r="L114" s="277"/>
      <c r="M114" s="306"/>
      <c r="N114" s="277"/>
      <c r="O114" s="307"/>
      <c r="P114" s="277"/>
      <c r="Q114" s="306"/>
      <c r="R114" s="277"/>
      <c r="S114" s="275"/>
      <c r="T114" s="275"/>
      <c r="U114" s="275"/>
      <c r="V114" s="275"/>
      <c r="W114" s="275"/>
      <c r="X114" s="275"/>
    </row>
    <row r="115" spans="1:24" x14ac:dyDescent="0.2">
      <c r="A115" s="276" t="str">
        <f t="shared" si="13"/>
        <v/>
      </c>
      <c r="B115" s="618"/>
      <c r="C115" s="293" t="s">
        <v>109</v>
      </c>
      <c r="D115" s="293"/>
      <c r="E115" s="273">
        <v>0</v>
      </c>
      <c r="F115" s="328"/>
      <c r="G115" s="463"/>
      <c r="H115" s="463"/>
      <c r="I115" s="464">
        <f>E115</f>
        <v>0</v>
      </c>
      <c r="J115" s="277"/>
      <c r="K115" s="305">
        <v>616</v>
      </c>
      <c r="L115" s="277" t="s">
        <v>108</v>
      </c>
      <c r="M115" s="306" t="str">
        <f t="shared" ref="M115:M119" si="22">IF(A115="","",(I115))</f>
        <v/>
      </c>
      <c r="N115" s="277"/>
      <c r="O115" s="307"/>
      <c r="P115" s="277"/>
      <c r="Q115" s="306"/>
      <c r="R115" s="277"/>
      <c r="S115" s="275"/>
      <c r="T115" s="275"/>
      <c r="U115" s="275"/>
      <c r="V115" s="275"/>
      <c r="W115" s="275"/>
      <c r="X115" s="275"/>
    </row>
    <row r="116" spans="1:24" x14ac:dyDescent="0.2">
      <c r="A116" s="276" t="str">
        <f t="shared" si="13"/>
        <v/>
      </c>
      <c r="B116" s="619"/>
      <c r="C116" s="277" t="s">
        <v>110</v>
      </c>
      <c r="D116" s="277"/>
      <c r="E116" s="273">
        <v>0</v>
      </c>
      <c r="F116" s="328"/>
      <c r="G116" s="466"/>
      <c r="H116" s="466"/>
      <c r="I116" s="467">
        <f>E116</f>
        <v>0</v>
      </c>
      <c r="J116" s="277"/>
      <c r="K116" s="305">
        <v>616</v>
      </c>
      <c r="L116" s="277" t="s">
        <v>108</v>
      </c>
      <c r="M116" s="306" t="str">
        <f t="shared" si="22"/>
        <v/>
      </c>
      <c r="N116" s="277"/>
      <c r="O116" s="307"/>
      <c r="P116" s="277"/>
      <c r="Q116" s="306"/>
      <c r="R116" s="277"/>
      <c r="S116" s="275"/>
      <c r="T116" s="275"/>
      <c r="U116" s="275"/>
      <c r="V116" s="275"/>
      <c r="W116" s="275"/>
      <c r="X116" s="275"/>
    </row>
    <row r="117" spans="1:24" x14ac:dyDescent="0.2">
      <c r="A117" s="276" t="str">
        <f t="shared" si="13"/>
        <v/>
      </c>
      <c r="B117" s="619"/>
      <c r="C117" s="277" t="s">
        <v>104</v>
      </c>
      <c r="D117" s="277"/>
      <c r="E117" s="273">
        <v>0</v>
      </c>
      <c r="F117" s="328"/>
      <c r="G117" s="466"/>
      <c r="H117" s="466"/>
      <c r="I117" s="467">
        <f t="shared" ref="I117:I118" si="23">E117</f>
        <v>0</v>
      </c>
      <c r="J117" s="277"/>
      <c r="K117" s="305">
        <v>616</v>
      </c>
      <c r="L117" s="277" t="s">
        <v>108</v>
      </c>
      <c r="M117" s="306" t="str">
        <f t="shared" si="22"/>
        <v/>
      </c>
      <c r="N117" s="277"/>
      <c r="O117" s="307"/>
      <c r="P117" s="277"/>
      <c r="Q117" s="306"/>
      <c r="R117" s="277"/>
      <c r="S117" s="275"/>
      <c r="T117" s="275"/>
      <c r="U117" s="275"/>
      <c r="V117" s="275"/>
      <c r="W117" s="275"/>
      <c r="X117" s="275"/>
    </row>
    <row r="118" spans="1:24" x14ac:dyDescent="0.2">
      <c r="A118" s="276" t="str">
        <f t="shared" si="13"/>
        <v/>
      </c>
      <c r="B118" s="619"/>
      <c r="C118" s="277" t="s">
        <v>104</v>
      </c>
      <c r="D118" s="277"/>
      <c r="E118" s="273">
        <v>0</v>
      </c>
      <c r="F118" s="328"/>
      <c r="G118" s="466"/>
      <c r="H118" s="466"/>
      <c r="I118" s="467">
        <f t="shared" si="23"/>
        <v>0</v>
      </c>
      <c r="J118" s="277"/>
      <c r="K118" s="305">
        <v>616</v>
      </c>
      <c r="L118" s="277" t="s">
        <v>108</v>
      </c>
      <c r="M118" s="306" t="str">
        <f t="shared" si="22"/>
        <v/>
      </c>
      <c r="N118" s="277"/>
      <c r="O118" s="307"/>
      <c r="P118" s="277"/>
      <c r="Q118" s="306"/>
      <c r="R118" s="277"/>
      <c r="S118" s="275"/>
      <c r="T118" s="275"/>
      <c r="U118" s="275"/>
      <c r="V118" s="275"/>
      <c r="W118" s="275"/>
      <c r="X118" s="275"/>
    </row>
    <row r="119" spans="1:24" x14ac:dyDescent="0.2">
      <c r="A119" s="276" t="str">
        <f t="shared" si="13"/>
        <v/>
      </c>
      <c r="B119" s="620"/>
      <c r="C119" s="302" t="s">
        <v>104</v>
      </c>
      <c r="D119" s="302"/>
      <c r="E119" s="274">
        <v>0</v>
      </c>
      <c r="F119" s="334"/>
      <c r="G119" s="469"/>
      <c r="H119" s="469"/>
      <c r="I119" s="470">
        <f>E119</f>
        <v>0</v>
      </c>
      <c r="J119" s="277"/>
      <c r="K119" s="305">
        <v>616</v>
      </c>
      <c r="L119" s="277" t="s">
        <v>108</v>
      </c>
      <c r="M119" s="306" t="str">
        <f t="shared" si="22"/>
        <v/>
      </c>
      <c r="N119" s="277"/>
      <c r="O119" s="307"/>
      <c r="P119" s="277"/>
      <c r="Q119" s="306"/>
      <c r="R119" s="277"/>
      <c r="S119" s="275"/>
      <c r="T119" s="275"/>
      <c r="U119" s="275"/>
      <c r="V119" s="275"/>
      <c r="W119" s="275"/>
      <c r="X119" s="275"/>
    </row>
    <row r="120" spans="1:24" x14ac:dyDescent="0.2">
      <c r="A120" s="276" t="str">
        <f t="shared" si="13"/>
        <v/>
      </c>
      <c r="B120" s="621" t="s">
        <v>111</v>
      </c>
      <c r="C120" s="622"/>
      <c r="D120" s="622"/>
      <c r="E120" s="550"/>
      <c r="F120" s="550"/>
      <c r="G120" s="622"/>
      <c r="H120" s="622"/>
      <c r="I120" s="623">
        <f>SUM(I121:I124)</f>
        <v>0</v>
      </c>
      <c r="J120" s="277"/>
      <c r="K120" s="305"/>
      <c r="L120" s="277"/>
      <c r="M120" s="306"/>
      <c r="N120" s="277"/>
      <c r="O120" s="307"/>
      <c r="P120" s="277"/>
      <c r="Q120" s="306"/>
      <c r="R120" s="277"/>
      <c r="S120" s="275"/>
      <c r="T120" s="275"/>
      <c r="U120" s="275"/>
      <c r="V120" s="275"/>
      <c r="W120" s="275"/>
      <c r="X120" s="275"/>
    </row>
    <row r="121" spans="1:24" x14ac:dyDescent="0.2">
      <c r="A121" s="276" t="str">
        <f t="shared" si="13"/>
        <v/>
      </c>
      <c r="B121" s="618"/>
      <c r="C121" s="293" t="s">
        <v>112</v>
      </c>
      <c r="D121" s="293"/>
      <c r="E121" s="273">
        <v>0</v>
      </c>
      <c r="F121" s="328"/>
      <c r="G121" s="463"/>
      <c r="H121" s="463"/>
      <c r="I121" s="464">
        <f>E121</f>
        <v>0</v>
      </c>
      <c r="J121" s="277"/>
      <c r="K121" s="305">
        <v>627</v>
      </c>
      <c r="L121" s="277" t="s">
        <v>111</v>
      </c>
      <c r="M121" s="306" t="str">
        <f>IF(A121="","",(I121))</f>
        <v/>
      </c>
      <c r="N121" s="277"/>
      <c r="O121" s="307"/>
      <c r="P121" s="277"/>
      <c r="Q121" s="306"/>
      <c r="R121" s="277"/>
      <c r="S121" s="275"/>
      <c r="T121" s="275"/>
      <c r="U121" s="275"/>
      <c r="V121" s="275"/>
      <c r="W121" s="275"/>
      <c r="X121" s="275"/>
    </row>
    <row r="122" spans="1:24" x14ac:dyDescent="0.2">
      <c r="A122" s="276" t="str">
        <f t="shared" si="13"/>
        <v/>
      </c>
      <c r="B122" s="619"/>
      <c r="C122" s="277" t="s">
        <v>113</v>
      </c>
      <c r="D122" s="277"/>
      <c r="E122" s="273">
        <v>0</v>
      </c>
      <c r="F122" s="328"/>
      <c r="G122" s="466"/>
      <c r="H122" s="466"/>
      <c r="I122" s="467">
        <f>E122</f>
        <v>0</v>
      </c>
      <c r="J122" s="277"/>
      <c r="K122" s="305">
        <v>627</v>
      </c>
      <c r="L122" s="277" t="s">
        <v>111</v>
      </c>
      <c r="M122" s="306" t="str">
        <f t="shared" ref="M122:M124" si="24">IF(A122="","",(I122))</f>
        <v/>
      </c>
      <c r="N122" s="277"/>
      <c r="O122" s="307"/>
      <c r="P122" s="277"/>
      <c r="Q122" s="306"/>
      <c r="R122" s="277"/>
      <c r="S122" s="275"/>
      <c r="T122" s="275"/>
      <c r="U122" s="275"/>
      <c r="V122" s="275"/>
      <c r="W122" s="275"/>
      <c r="X122" s="275"/>
    </row>
    <row r="123" spans="1:24" x14ac:dyDescent="0.2">
      <c r="A123" s="276" t="str">
        <f t="shared" si="13"/>
        <v/>
      </c>
      <c r="B123" s="619"/>
      <c r="C123" s="277" t="s">
        <v>114</v>
      </c>
      <c r="D123" s="277"/>
      <c r="E123" s="273">
        <v>0</v>
      </c>
      <c r="F123" s="328"/>
      <c r="G123" s="466"/>
      <c r="H123" s="466"/>
      <c r="I123" s="467">
        <f>E123</f>
        <v>0</v>
      </c>
      <c r="J123" s="277"/>
      <c r="K123" s="305">
        <v>627</v>
      </c>
      <c r="L123" s="277" t="s">
        <v>111</v>
      </c>
      <c r="M123" s="306" t="str">
        <f t="shared" si="24"/>
        <v/>
      </c>
      <c r="N123" s="277"/>
      <c r="O123" s="307"/>
      <c r="P123" s="277"/>
      <c r="Q123" s="306"/>
      <c r="R123" s="277"/>
      <c r="S123" s="275"/>
      <c r="T123" s="275"/>
      <c r="U123" s="275"/>
      <c r="V123" s="275"/>
      <c r="W123" s="275"/>
      <c r="X123" s="275"/>
    </row>
    <row r="124" spans="1:24" x14ac:dyDescent="0.2">
      <c r="A124" s="276" t="str">
        <f t="shared" si="13"/>
        <v/>
      </c>
      <c r="B124" s="619"/>
      <c r="C124" s="277" t="s">
        <v>104</v>
      </c>
      <c r="D124" s="277"/>
      <c r="E124" s="273">
        <v>0</v>
      </c>
      <c r="F124" s="328"/>
      <c r="G124" s="466"/>
      <c r="H124" s="466"/>
      <c r="I124" s="467">
        <f t="shared" ref="I124" si="25">E124</f>
        <v>0</v>
      </c>
      <c r="J124" s="277"/>
      <c r="K124" s="305">
        <v>627</v>
      </c>
      <c r="L124" s="277" t="s">
        <v>111</v>
      </c>
      <c r="M124" s="306" t="str">
        <f t="shared" si="24"/>
        <v/>
      </c>
      <c r="N124" s="277"/>
      <c r="O124" s="307"/>
      <c r="P124" s="277"/>
      <c r="Q124" s="306"/>
      <c r="R124" s="277"/>
      <c r="S124" s="275"/>
      <c r="T124" s="275"/>
      <c r="U124" s="275"/>
      <c r="V124" s="275"/>
      <c r="W124" s="275"/>
      <c r="X124" s="275"/>
    </row>
    <row r="125" spans="1:24" x14ac:dyDescent="0.2">
      <c r="A125" s="276" t="str">
        <f t="shared" si="13"/>
        <v/>
      </c>
      <c r="B125" s="624" t="s">
        <v>115</v>
      </c>
      <c r="C125" s="625"/>
      <c r="D125" s="625"/>
      <c r="E125" s="471" t="s">
        <v>92</v>
      </c>
      <c r="F125" s="471" t="s">
        <v>93</v>
      </c>
      <c r="G125" s="626"/>
      <c r="H125" s="626"/>
      <c r="I125" s="627">
        <f>SUM(I126:I131)</f>
        <v>0</v>
      </c>
      <c r="J125" s="277"/>
      <c r="K125" s="305"/>
      <c r="L125" s="277"/>
      <c r="M125" s="306"/>
      <c r="N125" s="277"/>
      <c r="O125" s="307"/>
      <c r="P125" s="277"/>
      <c r="Q125" s="306"/>
      <c r="R125" s="277"/>
      <c r="S125" s="275"/>
      <c r="T125" s="275"/>
      <c r="U125" s="275"/>
      <c r="V125" s="275"/>
      <c r="W125" s="275"/>
      <c r="X125" s="275"/>
    </row>
    <row r="126" spans="1:24" x14ac:dyDescent="0.2">
      <c r="A126" s="276" t="str">
        <f t="shared" si="13"/>
        <v/>
      </c>
      <c r="B126" s="628"/>
      <c r="C126" s="293" t="s">
        <v>116</v>
      </c>
      <c r="D126" s="291"/>
      <c r="E126" s="273">
        <v>0</v>
      </c>
      <c r="F126" s="271">
        <v>0</v>
      </c>
      <c r="G126" s="473"/>
      <c r="H126" s="473"/>
      <c r="I126" s="474">
        <f>F126*E126</f>
        <v>0</v>
      </c>
      <c r="J126" s="277"/>
      <c r="K126" s="457">
        <v>626</v>
      </c>
      <c r="L126" s="458" t="s">
        <v>117</v>
      </c>
      <c r="M126" s="306" t="str">
        <f t="shared" ref="M126:M131" si="26">IF(A126="","",(I126))</f>
        <v/>
      </c>
      <c r="N126" s="277"/>
      <c r="O126" s="307"/>
      <c r="P126" s="277"/>
      <c r="Q126" s="306"/>
      <c r="R126" s="277"/>
      <c r="S126" s="275"/>
      <c r="T126" s="275"/>
      <c r="U126" s="275"/>
      <c r="V126" s="275"/>
      <c r="W126" s="275"/>
      <c r="X126" s="275"/>
    </row>
    <row r="127" spans="1:24" x14ac:dyDescent="0.2">
      <c r="A127" s="276" t="str">
        <f t="shared" si="13"/>
        <v/>
      </c>
      <c r="B127" s="599"/>
      <c r="C127" s="279" t="s">
        <v>118</v>
      </c>
      <c r="D127" s="277"/>
      <c r="E127" s="273">
        <v>0</v>
      </c>
      <c r="F127" s="271">
        <v>6</v>
      </c>
      <c r="G127" s="358"/>
      <c r="H127" s="358"/>
      <c r="I127" s="363">
        <f>F127*E127</f>
        <v>0</v>
      </c>
      <c r="J127" s="277"/>
      <c r="K127" s="457">
        <v>626</v>
      </c>
      <c r="L127" s="458" t="s">
        <v>117</v>
      </c>
      <c r="M127" s="306" t="str">
        <f t="shared" si="26"/>
        <v/>
      </c>
      <c r="N127" s="277"/>
      <c r="O127" s="307"/>
      <c r="P127" s="277"/>
      <c r="Q127" s="306"/>
      <c r="R127" s="277"/>
      <c r="S127" s="275"/>
      <c r="T127" s="275"/>
      <c r="U127" s="275"/>
      <c r="V127" s="275"/>
      <c r="W127" s="275"/>
      <c r="X127" s="275"/>
    </row>
    <row r="128" spans="1:24" x14ac:dyDescent="0.2">
      <c r="A128" s="276" t="str">
        <f t="shared" si="13"/>
        <v/>
      </c>
      <c r="B128" s="599"/>
      <c r="C128" s="279" t="s">
        <v>119</v>
      </c>
      <c r="D128" s="277"/>
      <c r="E128" s="273">
        <v>0</v>
      </c>
      <c r="F128" s="271">
        <v>0</v>
      </c>
      <c r="G128" s="358"/>
      <c r="H128" s="358"/>
      <c r="I128" s="363">
        <f>F128*E128</f>
        <v>0</v>
      </c>
      <c r="J128" s="277"/>
      <c r="K128" s="457">
        <v>626</v>
      </c>
      <c r="L128" s="458" t="s">
        <v>117</v>
      </c>
      <c r="M128" s="306" t="str">
        <f t="shared" si="26"/>
        <v/>
      </c>
      <c r="N128" s="277"/>
      <c r="O128" s="307"/>
      <c r="P128" s="277"/>
      <c r="Q128" s="306"/>
      <c r="R128" s="277"/>
      <c r="S128" s="275"/>
      <c r="T128" s="275"/>
      <c r="U128" s="275"/>
      <c r="V128" s="275"/>
      <c r="W128" s="275"/>
      <c r="X128" s="275"/>
    </row>
    <row r="129" spans="1:24" x14ac:dyDescent="0.2">
      <c r="A129" s="276" t="str">
        <f t="shared" si="13"/>
        <v/>
      </c>
      <c r="B129" s="599"/>
      <c r="C129" s="279" t="s">
        <v>98</v>
      </c>
      <c r="D129" s="277"/>
      <c r="E129" s="273">
        <v>0</v>
      </c>
      <c r="F129" s="271">
        <v>0</v>
      </c>
      <c r="G129" s="358"/>
      <c r="H129" s="358"/>
      <c r="I129" s="363">
        <f t="shared" ref="I129:I130" si="27">F129*E129</f>
        <v>0</v>
      </c>
      <c r="J129" s="277"/>
      <c r="K129" s="457">
        <v>626</v>
      </c>
      <c r="L129" s="458" t="s">
        <v>117</v>
      </c>
      <c r="M129" s="306" t="str">
        <f t="shared" si="26"/>
        <v/>
      </c>
      <c r="N129" s="277"/>
      <c r="O129" s="307"/>
      <c r="P129" s="277"/>
      <c r="Q129" s="306"/>
      <c r="R129" s="277"/>
      <c r="S129" s="275"/>
      <c r="T129" s="275"/>
      <c r="U129" s="275"/>
      <c r="V129" s="275"/>
      <c r="W129" s="275"/>
      <c r="X129" s="275"/>
    </row>
    <row r="130" spans="1:24" x14ac:dyDescent="0.2">
      <c r="A130" s="276" t="str">
        <f t="shared" si="13"/>
        <v/>
      </c>
      <c r="B130" s="599"/>
      <c r="C130" s="279" t="s">
        <v>98</v>
      </c>
      <c r="D130" s="277"/>
      <c r="E130" s="273">
        <v>0</v>
      </c>
      <c r="F130" s="271">
        <v>0</v>
      </c>
      <c r="G130" s="358"/>
      <c r="H130" s="358"/>
      <c r="I130" s="363">
        <f t="shared" si="27"/>
        <v>0</v>
      </c>
      <c r="J130" s="277"/>
      <c r="K130" s="457">
        <v>626</v>
      </c>
      <c r="L130" s="458" t="s">
        <v>117</v>
      </c>
      <c r="M130" s="306" t="str">
        <f t="shared" si="26"/>
        <v/>
      </c>
      <c r="N130" s="277"/>
      <c r="O130" s="307"/>
      <c r="P130" s="277"/>
      <c r="Q130" s="306"/>
      <c r="R130" s="277"/>
      <c r="S130" s="275"/>
      <c r="T130" s="275"/>
      <c r="U130" s="275"/>
      <c r="V130" s="275"/>
      <c r="W130" s="275"/>
      <c r="X130" s="275"/>
    </row>
    <row r="131" spans="1:24" x14ac:dyDescent="0.2">
      <c r="A131" s="276" t="str">
        <f t="shared" si="13"/>
        <v/>
      </c>
      <c r="B131" s="600"/>
      <c r="C131" s="475" t="s">
        <v>98</v>
      </c>
      <c r="D131" s="302"/>
      <c r="E131" s="274">
        <v>0</v>
      </c>
      <c r="F131" s="272">
        <v>0</v>
      </c>
      <c r="G131" s="369"/>
      <c r="H131" s="369"/>
      <c r="I131" s="371">
        <f>F131*E131</f>
        <v>0</v>
      </c>
      <c r="J131" s="277"/>
      <c r="K131" s="457">
        <v>626</v>
      </c>
      <c r="L131" s="458" t="s">
        <v>117</v>
      </c>
      <c r="M131" s="306" t="str">
        <f t="shared" si="26"/>
        <v/>
      </c>
      <c r="N131" s="277"/>
      <c r="O131" s="307"/>
      <c r="P131" s="277"/>
      <c r="Q131" s="306"/>
      <c r="R131" s="277"/>
      <c r="S131" s="275"/>
      <c r="T131" s="275"/>
      <c r="U131" s="275"/>
      <c r="V131" s="275"/>
      <c r="W131" s="275"/>
      <c r="X131" s="275"/>
    </row>
    <row r="132" spans="1:24" x14ac:dyDescent="0.2">
      <c r="A132" s="276" t="str">
        <f t="shared" si="13"/>
        <v/>
      </c>
      <c r="B132" s="517" t="s">
        <v>120</v>
      </c>
      <c r="C132" s="518"/>
      <c r="D132" s="518"/>
      <c r="E132" s="476" t="s">
        <v>92</v>
      </c>
      <c r="F132" s="476" t="s">
        <v>93</v>
      </c>
      <c r="G132" s="519"/>
      <c r="H132" s="519"/>
      <c r="I132" s="520">
        <f>SUM(I133:I156)</f>
        <v>0</v>
      </c>
      <c r="J132" s="277"/>
      <c r="K132" s="305"/>
      <c r="L132" s="277"/>
      <c r="M132" s="306"/>
      <c r="N132" s="277"/>
      <c r="O132" s="307"/>
      <c r="P132" s="277"/>
      <c r="Q132" s="306"/>
      <c r="R132" s="277"/>
      <c r="S132" s="275"/>
      <c r="T132" s="275"/>
      <c r="U132" s="275"/>
      <c r="V132" s="275"/>
      <c r="W132" s="275"/>
      <c r="X132" s="275"/>
    </row>
    <row r="133" spans="1:24" x14ac:dyDescent="0.2">
      <c r="A133" s="276" t="str">
        <f t="shared" si="13"/>
        <v/>
      </c>
      <c r="B133" s="629"/>
      <c r="C133" s="279" t="s">
        <v>170</v>
      </c>
      <c r="D133" s="521"/>
      <c r="E133" s="273">
        <v>0</v>
      </c>
      <c r="F133" s="271">
        <v>0</v>
      </c>
      <c r="G133" s="477"/>
      <c r="H133" s="477"/>
      <c r="I133" s="478">
        <f t="shared" ref="I133:I154" si="28">F133*E133</f>
        <v>0</v>
      </c>
      <c r="J133" s="277"/>
      <c r="K133" s="457">
        <v>605</v>
      </c>
      <c r="L133" s="458" t="s">
        <v>123</v>
      </c>
      <c r="M133" s="306" t="str">
        <f t="shared" ref="M133:M156" si="29">IF(A133="","",(I133))</f>
        <v/>
      </c>
      <c r="N133" s="277"/>
      <c r="O133" s="307"/>
      <c r="P133" s="277"/>
      <c r="Q133" s="306"/>
      <c r="R133" s="373" t="s">
        <v>294</v>
      </c>
      <c r="S133" s="275"/>
      <c r="T133" s="275"/>
      <c r="U133" s="275"/>
      <c r="V133" s="275"/>
      <c r="W133" s="275"/>
      <c r="X133" s="275"/>
    </row>
    <row r="134" spans="1:24" x14ac:dyDescent="0.2">
      <c r="A134" s="276" t="str">
        <f t="shared" si="13"/>
        <v/>
      </c>
      <c r="B134" s="629"/>
      <c r="C134" s="279" t="s">
        <v>170</v>
      </c>
      <c r="D134" s="521"/>
      <c r="E134" s="273">
        <v>0</v>
      </c>
      <c r="F134" s="271">
        <v>0</v>
      </c>
      <c r="G134" s="477"/>
      <c r="H134" s="477"/>
      <c r="I134" s="478">
        <f t="shared" si="28"/>
        <v>0</v>
      </c>
      <c r="J134" s="277"/>
      <c r="K134" s="457">
        <v>605</v>
      </c>
      <c r="L134" s="458" t="s">
        <v>123</v>
      </c>
      <c r="M134" s="306" t="str">
        <f t="shared" si="29"/>
        <v/>
      </c>
      <c r="N134" s="277"/>
      <c r="O134" s="307"/>
      <c r="P134" s="277"/>
      <c r="Q134" s="306"/>
      <c r="R134" s="373" t="s">
        <v>295</v>
      </c>
      <c r="S134" s="275"/>
      <c r="T134" s="275"/>
      <c r="U134" s="275"/>
      <c r="V134" s="275"/>
      <c r="W134" s="275"/>
      <c r="X134" s="275"/>
    </row>
    <row r="135" spans="1:24" x14ac:dyDescent="0.2">
      <c r="A135" s="276" t="str">
        <f t="shared" si="13"/>
        <v/>
      </c>
      <c r="B135" s="629"/>
      <c r="C135" s="279" t="s">
        <v>170</v>
      </c>
      <c r="D135" s="521"/>
      <c r="E135" s="273">
        <v>0</v>
      </c>
      <c r="F135" s="271">
        <v>0</v>
      </c>
      <c r="G135" s="477"/>
      <c r="H135" s="477"/>
      <c r="I135" s="478">
        <f t="shared" si="28"/>
        <v>0</v>
      </c>
      <c r="J135" s="277"/>
      <c r="K135" s="457">
        <v>605</v>
      </c>
      <c r="L135" s="458" t="s">
        <v>123</v>
      </c>
      <c r="M135" s="306" t="str">
        <f t="shared" si="29"/>
        <v/>
      </c>
      <c r="N135" s="277"/>
      <c r="O135" s="307"/>
      <c r="P135" s="277"/>
      <c r="Q135" s="306"/>
      <c r="R135" s="373" t="s">
        <v>296</v>
      </c>
      <c r="S135" s="275"/>
      <c r="T135" s="275"/>
      <c r="U135" s="275"/>
      <c r="V135" s="275"/>
      <c r="W135" s="275"/>
      <c r="X135" s="275"/>
    </row>
    <row r="136" spans="1:24" x14ac:dyDescent="0.2">
      <c r="A136" s="276" t="str">
        <f t="shared" si="13"/>
        <v/>
      </c>
      <c r="B136" s="629"/>
      <c r="C136" s="279" t="s">
        <v>170</v>
      </c>
      <c r="D136" s="521"/>
      <c r="E136" s="273">
        <v>0</v>
      </c>
      <c r="F136" s="271">
        <v>0</v>
      </c>
      <c r="G136" s="477"/>
      <c r="H136" s="477"/>
      <c r="I136" s="478">
        <f t="shared" si="28"/>
        <v>0</v>
      </c>
      <c r="J136" s="277"/>
      <c r="K136" s="457">
        <v>605</v>
      </c>
      <c r="L136" s="458" t="s">
        <v>123</v>
      </c>
      <c r="M136" s="306" t="str">
        <f t="shared" si="29"/>
        <v/>
      </c>
      <c r="N136" s="277"/>
      <c r="O136" s="307"/>
      <c r="P136" s="277"/>
      <c r="Q136" s="306"/>
      <c r="R136" s="373" t="s">
        <v>297</v>
      </c>
      <c r="S136" s="275"/>
      <c r="T136" s="275"/>
      <c r="U136" s="275"/>
      <c r="V136" s="275"/>
      <c r="W136" s="275"/>
      <c r="X136" s="275"/>
    </row>
    <row r="137" spans="1:24" x14ac:dyDescent="0.2">
      <c r="A137" s="276" t="str">
        <f t="shared" si="13"/>
        <v/>
      </c>
      <c r="B137" s="629"/>
      <c r="C137" s="279" t="s">
        <v>170</v>
      </c>
      <c r="D137" s="521"/>
      <c r="E137" s="273">
        <v>0</v>
      </c>
      <c r="F137" s="271">
        <v>0</v>
      </c>
      <c r="G137" s="477"/>
      <c r="H137" s="477"/>
      <c r="I137" s="478">
        <f t="shared" si="28"/>
        <v>0</v>
      </c>
      <c r="J137" s="277"/>
      <c r="K137" s="457">
        <v>605</v>
      </c>
      <c r="L137" s="458" t="s">
        <v>123</v>
      </c>
      <c r="M137" s="306" t="str">
        <f t="shared" si="29"/>
        <v/>
      </c>
      <c r="N137" s="277"/>
      <c r="O137" s="307"/>
      <c r="P137" s="277"/>
      <c r="Q137" s="306"/>
      <c r="R137" s="373" t="s">
        <v>298</v>
      </c>
      <c r="S137" s="275"/>
      <c r="T137" s="275"/>
      <c r="U137" s="275"/>
      <c r="V137" s="275"/>
      <c r="W137" s="275"/>
      <c r="X137" s="275"/>
    </row>
    <row r="138" spans="1:24" x14ac:dyDescent="0.2">
      <c r="A138" s="276" t="str">
        <f t="shared" si="13"/>
        <v/>
      </c>
      <c r="B138" s="629"/>
      <c r="C138" s="279" t="s">
        <v>170</v>
      </c>
      <c r="D138" s="521"/>
      <c r="E138" s="273">
        <v>0</v>
      </c>
      <c r="F138" s="271">
        <v>0</v>
      </c>
      <c r="G138" s="477"/>
      <c r="H138" s="477"/>
      <c r="I138" s="478">
        <f t="shared" si="28"/>
        <v>0</v>
      </c>
      <c r="J138" s="277"/>
      <c r="K138" s="457">
        <v>605</v>
      </c>
      <c r="L138" s="458" t="s">
        <v>123</v>
      </c>
      <c r="M138" s="306" t="str">
        <f t="shared" si="29"/>
        <v/>
      </c>
      <c r="N138" s="277"/>
      <c r="O138" s="307"/>
      <c r="P138" s="277"/>
      <c r="Q138" s="306"/>
      <c r="R138" s="373" t="s">
        <v>299</v>
      </c>
      <c r="S138" s="275"/>
      <c r="T138" s="275"/>
      <c r="U138" s="275"/>
      <c r="V138" s="275"/>
      <c r="W138" s="275"/>
      <c r="X138" s="275"/>
    </row>
    <row r="139" spans="1:24" x14ac:dyDescent="0.2">
      <c r="A139" s="276" t="str">
        <f t="shared" si="13"/>
        <v/>
      </c>
      <c r="B139" s="629"/>
      <c r="C139" s="279" t="s">
        <v>170</v>
      </c>
      <c r="D139" s="521"/>
      <c r="E139" s="273">
        <v>0</v>
      </c>
      <c r="F139" s="271">
        <v>0</v>
      </c>
      <c r="G139" s="477"/>
      <c r="H139" s="477"/>
      <c r="I139" s="478">
        <f t="shared" si="28"/>
        <v>0</v>
      </c>
      <c r="J139" s="277"/>
      <c r="K139" s="457">
        <v>605</v>
      </c>
      <c r="L139" s="458" t="s">
        <v>123</v>
      </c>
      <c r="M139" s="306" t="str">
        <f>IF(A139="","",(I139))</f>
        <v/>
      </c>
      <c r="N139" s="277"/>
      <c r="O139" s="307"/>
      <c r="P139" s="277"/>
      <c r="Q139" s="278"/>
      <c r="R139" s="480" t="s">
        <v>300</v>
      </c>
      <c r="S139" s="275"/>
      <c r="T139" s="275"/>
      <c r="U139" s="275"/>
      <c r="V139" s="275"/>
      <c r="W139" s="275"/>
      <c r="X139" s="275"/>
    </row>
    <row r="140" spans="1:24" x14ac:dyDescent="0.2">
      <c r="A140" s="276" t="str">
        <f t="shared" si="13"/>
        <v/>
      </c>
      <c r="B140" s="629"/>
      <c r="C140" s="277" t="s">
        <v>170</v>
      </c>
      <c r="D140" s="521"/>
      <c r="E140" s="273">
        <v>0</v>
      </c>
      <c r="F140" s="271">
        <v>0</v>
      </c>
      <c r="G140" s="477"/>
      <c r="H140" s="477"/>
      <c r="I140" s="478">
        <f t="shared" si="28"/>
        <v>0</v>
      </c>
      <c r="J140" s="277"/>
      <c r="K140" s="457">
        <v>605</v>
      </c>
      <c r="L140" s="458" t="s">
        <v>123</v>
      </c>
      <c r="M140" s="306" t="str">
        <f>IF(A140="","",(I140))</f>
        <v/>
      </c>
      <c r="N140" s="277"/>
      <c r="O140" s="307"/>
      <c r="P140" s="277"/>
      <c r="Q140" s="278"/>
      <c r="R140" s="481" t="s">
        <v>301</v>
      </c>
      <c r="S140" s="275"/>
      <c r="T140" s="275"/>
      <c r="U140" s="275"/>
      <c r="V140" s="275"/>
      <c r="W140" s="275"/>
      <c r="X140" s="275"/>
    </row>
    <row r="141" spans="1:24" x14ac:dyDescent="0.2">
      <c r="A141" s="276" t="str">
        <f t="shared" si="13"/>
        <v/>
      </c>
      <c r="B141" s="629"/>
      <c r="C141" s="277" t="s">
        <v>170</v>
      </c>
      <c r="D141" s="521"/>
      <c r="E141" s="273">
        <v>0</v>
      </c>
      <c r="F141" s="271">
        <v>0</v>
      </c>
      <c r="G141" s="477"/>
      <c r="H141" s="477"/>
      <c r="I141" s="478">
        <f t="shared" si="28"/>
        <v>0</v>
      </c>
      <c r="J141" s="277"/>
      <c r="K141" s="457">
        <v>605</v>
      </c>
      <c r="L141" s="458" t="s">
        <v>123</v>
      </c>
      <c r="M141" s="306" t="str">
        <f t="shared" si="29"/>
        <v/>
      </c>
      <c r="N141" s="277"/>
      <c r="O141" s="307"/>
      <c r="P141" s="277"/>
      <c r="Q141" s="278"/>
      <c r="R141" s="481" t="s">
        <v>302</v>
      </c>
      <c r="S141" s="275"/>
      <c r="T141" s="275"/>
      <c r="U141" s="275"/>
      <c r="V141" s="275"/>
      <c r="W141" s="275"/>
      <c r="X141" s="275"/>
    </row>
    <row r="142" spans="1:24" x14ac:dyDescent="0.2">
      <c r="A142" s="276" t="str">
        <f t="shared" si="13"/>
        <v/>
      </c>
      <c r="B142" s="629"/>
      <c r="C142" s="277" t="s">
        <v>170</v>
      </c>
      <c r="D142" s="521"/>
      <c r="E142" s="273">
        <v>0</v>
      </c>
      <c r="F142" s="271">
        <v>0</v>
      </c>
      <c r="G142" s="477"/>
      <c r="H142" s="477"/>
      <c r="I142" s="478">
        <f t="shared" si="28"/>
        <v>0</v>
      </c>
      <c r="J142" s="277"/>
      <c r="K142" s="457">
        <v>605</v>
      </c>
      <c r="L142" s="458" t="s">
        <v>123</v>
      </c>
      <c r="M142" s="306" t="str">
        <f t="shared" si="29"/>
        <v/>
      </c>
      <c r="N142" s="277"/>
      <c r="O142" s="307"/>
      <c r="P142" s="277"/>
      <c r="Q142" s="278"/>
      <c r="R142" s="481" t="s">
        <v>303</v>
      </c>
      <c r="S142" s="275"/>
      <c r="T142" s="275"/>
      <c r="U142" s="275"/>
      <c r="V142" s="275"/>
      <c r="W142" s="275"/>
      <c r="X142" s="275"/>
    </row>
    <row r="143" spans="1:24" x14ac:dyDescent="0.2">
      <c r="A143" s="276" t="str">
        <f t="shared" si="13"/>
        <v/>
      </c>
      <c r="B143" s="629"/>
      <c r="C143" s="277" t="s">
        <v>170</v>
      </c>
      <c r="D143" s="521"/>
      <c r="E143" s="273">
        <v>0</v>
      </c>
      <c r="F143" s="271">
        <v>0</v>
      </c>
      <c r="G143" s="477"/>
      <c r="H143" s="477"/>
      <c r="I143" s="478">
        <f t="shared" si="28"/>
        <v>0</v>
      </c>
      <c r="J143" s="277"/>
      <c r="K143" s="457">
        <v>605</v>
      </c>
      <c r="L143" s="458" t="s">
        <v>123</v>
      </c>
      <c r="M143" s="306" t="str">
        <f t="shared" si="29"/>
        <v/>
      </c>
      <c r="N143" s="277"/>
      <c r="O143" s="307"/>
      <c r="P143" s="277"/>
      <c r="Q143" s="278"/>
      <c r="R143" s="481" t="s">
        <v>304</v>
      </c>
      <c r="S143" s="275"/>
      <c r="T143" s="275"/>
      <c r="U143" s="275"/>
      <c r="V143" s="275"/>
      <c r="W143" s="275"/>
      <c r="X143" s="275"/>
    </row>
    <row r="144" spans="1:24" x14ac:dyDescent="0.2">
      <c r="A144" s="276" t="str">
        <f t="shared" si="13"/>
        <v/>
      </c>
      <c r="B144" s="629"/>
      <c r="C144" s="277" t="s">
        <v>170</v>
      </c>
      <c r="D144" s="521"/>
      <c r="E144" s="273">
        <v>0</v>
      </c>
      <c r="F144" s="271">
        <v>0</v>
      </c>
      <c r="G144" s="477"/>
      <c r="H144" s="477"/>
      <c r="I144" s="478">
        <f t="shared" si="28"/>
        <v>0</v>
      </c>
      <c r="J144" s="277"/>
      <c r="K144" s="457">
        <v>605</v>
      </c>
      <c r="L144" s="458" t="s">
        <v>123</v>
      </c>
      <c r="M144" s="306" t="str">
        <f t="shared" si="29"/>
        <v/>
      </c>
      <c r="N144" s="277"/>
      <c r="O144" s="307"/>
      <c r="P144" s="277"/>
      <c r="Q144" s="278"/>
      <c r="R144" s="373" t="s">
        <v>305</v>
      </c>
      <c r="S144" s="275"/>
      <c r="T144" s="275"/>
      <c r="U144" s="275"/>
      <c r="V144" s="275"/>
      <c r="W144" s="275"/>
      <c r="X144" s="275"/>
    </row>
    <row r="145" spans="1:24" x14ac:dyDescent="0.2">
      <c r="A145" s="276" t="str">
        <f t="shared" si="13"/>
        <v/>
      </c>
      <c r="B145" s="629"/>
      <c r="C145" s="277" t="s">
        <v>170</v>
      </c>
      <c r="D145" s="521"/>
      <c r="E145" s="273">
        <v>0</v>
      </c>
      <c r="F145" s="271">
        <v>0</v>
      </c>
      <c r="G145" s="477"/>
      <c r="H145" s="477"/>
      <c r="I145" s="478">
        <f t="shared" si="28"/>
        <v>0</v>
      </c>
      <c r="J145" s="277"/>
      <c r="K145" s="457">
        <v>605</v>
      </c>
      <c r="L145" s="458" t="s">
        <v>123</v>
      </c>
      <c r="M145" s="306" t="str">
        <f t="shared" si="29"/>
        <v/>
      </c>
      <c r="N145" s="277"/>
      <c r="O145" s="307"/>
      <c r="P145" s="277"/>
      <c r="Q145" s="278"/>
      <c r="R145" s="481" t="s">
        <v>306</v>
      </c>
      <c r="S145" s="275"/>
      <c r="T145" s="275"/>
      <c r="U145" s="275"/>
      <c r="V145" s="275"/>
      <c r="W145" s="275"/>
      <c r="X145" s="275"/>
    </row>
    <row r="146" spans="1:24" x14ac:dyDescent="0.2">
      <c r="A146" s="276" t="str">
        <f t="shared" si="13"/>
        <v/>
      </c>
      <c r="B146" s="629"/>
      <c r="C146" s="277" t="s">
        <v>170</v>
      </c>
      <c r="D146" s="521"/>
      <c r="E146" s="273">
        <v>0</v>
      </c>
      <c r="F146" s="271">
        <v>0</v>
      </c>
      <c r="G146" s="477"/>
      <c r="H146" s="477"/>
      <c r="I146" s="478">
        <f t="shared" si="28"/>
        <v>0</v>
      </c>
      <c r="J146" s="277"/>
      <c r="K146" s="457">
        <v>605</v>
      </c>
      <c r="L146" s="458" t="s">
        <v>123</v>
      </c>
      <c r="M146" s="306" t="str">
        <f t="shared" si="29"/>
        <v/>
      </c>
      <c r="N146" s="277"/>
      <c r="O146" s="307"/>
      <c r="P146" s="277"/>
      <c r="Q146" s="278"/>
      <c r="R146" s="481" t="s">
        <v>307</v>
      </c>
      <c r="S146" s="275"/>
      <c r="T146" s="275"/>
      <c r="U146" s="275"/>
      <c r="V146" s="275"/>
      <c r="W146" s="275"/>
      <c r="X146" s="275"/>
    </row>
    <row r="147" spans="1:24" x14ac:dyDescent="0.2">
      <c r="A147" s="276" t="str">
        <f t="shared" si="13"/>
        <v/>
      </c>
      <c r="B147" s="629"/>
      <c r="C147" s="277" t="s">
        <v>170</v>
      </c>
      <c r="D147" s="521"/>
      <c r="E147" s="273">
        <v>0</v>
      </c>
      <c r="F147" s="271">
        <v>0</v>
      </c>
      <c r="G147" s="477"/>
      <c r="H147" s="477"/>
      <c r="I147" s="478">
        <f t="shared" si="28"/>
        <v>0</v>
      </c>
      <c r="J147" s="277"/>
      <c r="K147" s="457">
        <v>605</v>
      </c>
      <c r="L147" s="458" t="s">
        <v>123</v>
      </c>
      <c r="M147" s="306" t="str">
        <f t="shared" si="29"/>
        <v/>
      </c>
      <c r="N147" s="277"/>
      <c r="O147" s="307"/>
      <c r="P147" s="277"/>
      <c r="Q147" s="278"/>
      <c r="R147" s="481" t="s">
        <v>308</v>
      </c>
      <c r="S147" s="275"/>
      <c r="T147" s="275"/>
      <c r="U147" s="275"/>
      <c r="V147" s="275"/>
      <c r="W147" s="275"/>
      <c r="X147" s="275"/>
    </row>
    <row r="148" spans="1:24" x14ac:dyDescent="0.2">
      <c r="A148" s="276" t="str">
        <f t="shared" si="13"/>
        <v/>
      </c>
      <c r="B148" s="629"/>
      <c r="C148" s="277" t="s">
        <v>170</v>
      </c>
      <c r="D148" s="521"/>
      <c r="E148" s="273">
        <v>0</v>
      </c>
      <c r="F148" s="271">
        <v>0</v>
      </c>
      <c r="G148" s="477"/>
      <c r="H148" s="477"/>
      <c r="I148" s="478">
        <f t="shared" si="28"/>
        <v>0</v>
      </c>
      <c r="J148" s="277"/>
      <c r="K148" s="457">
        <v>605</v>
      </c>
      <c r="L148" s="458" t="s">
        <v>123</v>
      </c>
      <c r="M148" s="306" t="str">
        <f t="shared" si="29"/>
        <v/>
      </c>
      <c r="N148" s="277"/>
      <c r="O148" s="307"/>
      <c r="P148" s="277"/>
      <c r="Q148" s="278"/>
      <c r="R148" s="481"/>
      <c r="S148" s="275"/>
      <c r="T148" s="275"/>
      <c r="U148" s="275"/>
      <c r="V148" s="275"/>
      <c r="W148" s="275"/>
      <c r="X148" s="275"/>
    </row>
    <row r="149" spans="1:24" x14ac:dyDescent="0.2">
      <c r="A149" s="276" t="str">
        <f t="shared" si="13"/>
        <v/>
      </c>
      <c r="B149" s="629"/>
      <c r="C149" s="277" t="s">
        <v>170</v>
      </c>
      <c r="D149" s="521"/>
      <c r="E149" s="273">
        <v>0</v>
      </c>
      <c r="F149" s="271">
        <v>0</v>
      </c>
      <c r="G149" s="477"/>
      <c r="H149" s="477"/>
      <c r="I149" s="478">
        <f t="shared" si="28"/>
        <v>0</v>
      </c>
      <c r="J149" s="277"/>
      <c r="K149" s="457">
        <v>605</v>
      </c>
      <c r="L149" s="458" t="s">
        <v>123</v>
      </c>
      <c r="M149" s="306" t="str">
        <f t="shared" si="29"/>
        <v/>
      </c>
      <c r="N149" s="277"/>
      <c r="O149" s="307"/>
      <c r="P149" s="277"/>
      <c r="Q149" s="278"/>
      <c r="R149" s="481" t="s">
        <v>309</v>
      </c>
      <c r="S149" s="275"/>
      <c r="T149" s="275"/>
      <c r="U149" s="275"/>
      <c r="V149" s="275"/>
      <c r="W149" s="275"/>
      <c r="X149" s="275"/>
    </row>
    <row r="150" spans="1:24" x14ac:dyDescent="0.2">
      <c r="A150" s="276" t="str">
        <f t="shared" si="13"/>
        <v/>
      </c>
      <c r="B150" s="629"/>
      <c r="C150" s="277" t="s">
        <v>170</v>
      </c>
      <c r="D150" s="521"/>
      <c r="E150" s="273">
        <v>0</v>
      </c>
      <c r="F150" s="271">
        <v>0</v>
      </c>
      <c r="G150" s="477"/>
      <c r="H150" s="477"/>
      <c r="I150" s="478">
        <f t="shared" si="28"/>
        <v>0</v>
      </c>
      <c r="J150" s="277"/>
      <c r="K150" s="457">
        <v>605</v>
      </c>
      <c r="L150" s="458" t="s">
        <v>123</v>
      </c>
      <c r="M150" s="306" t="str">
        <f>IF(A150="","",(I150))</f>
        <v/>
      </c>
      <c r="N150" s="277"/>
      <c r="O150" s="307"/>
      <c r="P150" s="277"/>
      <c r="Q150" s="306"/>
      <c r="R150" s="481" t="s">
        <v>310</v>
      </c>
      <c r="S150" s="275"/>
      <c r="T150" s="275"/>
      <c r="U150" s="275"/>
      <c r="V150" s="275"/>
      <c r="W150" s="275"/>
      <c r="X150" s="275"/>
    </row>
    <row r="151" spans="1:24" x14ac:dyDescent="0.2">
      <c r="A151" s="276" t="str">
        <f t="shared" si="13"/>
        <v/>
      </c>
      <c r="B151" s="629"/>
      <c r="C151" s="277" t="s">
        <v>170</v>
      </c>
      <c r="D151" s="521"/>
      <c r="E151" s="273">
        <v>0</v>
      </c>
      <c r="F151" s="271">
        <v>0</v>
      </c>
      <c r="G151" s="477"/>
      <c r="H151" s="477"/>
      <c r="I151" s="478">
        <f t="shared" si="28"/>
        <v>0</v>
      </c>
      <c r="J151" s="277"/>
      <c r="K151" s="457">
        <v>605</v>
      </c>
      <c r="L151" s="458" t="s">
        <v>123</v>
      </c>
      <c r="M151" s="306" t="str">
        <f t="shared" ref="M151:M154" si="30">IF(A151="","",(I151))</f>
        <v/>
      </c>
      <c r="N151" s="277"/>
      <c r="O151" s="307"/>
      <c r="P151" s="277"/>
      <c r="Q151" s="306"/>
      <c r="R151" s="373" t="s">
        <v>311</v>
      </c>
      <c r="S151" s="275"/>
      <c r="T151" s="275"/>
      <c r="U151" s="275"/>
      <c r="V151" s="275"/>
      <c r="W151" s="275"/>
      <c r="X151" s="275"/>
    </row>
    <row r="152" spans="1:24" x14ac:dyDescent="0.2">
      <c r="A152" s="276" t="str">
        <f t="shared" si="13"/>
        <v/>
      </c>
      <c r="B152" s="629"/>
      <c r="C152" s="277" t="s">
        <v>170</v>
      </c>
      <c r="D152" s="521"/>
      <c r="E152" s="273">
        <v>0</v>
      </c>
      <c r="F152" s="271">
        <v>0</v>
      </c>
      <c r="G152" s="477"/>
      <c r="H152" s="477"/>
      <c r="I152" s="478">
        <f t="shared" si="28"/>
        <v>0</v>
      </c>
      <c r="J152" s="277"/>
      <c r="K152" s="457">
        <v>605</v>
      </c>
      <c r="L152" s="458" t="s">
        <v>123</v>
      </c>
      <c r="M152" s="306" t="str">
        <f t="shared" si="30"/>
        <v/>
      </c>
      <c r="N152" s="277"/>
      <c r="O152" s="307"/>
      <c r="P152" s="277"/>
      <c r="Q152" s="306"/>
      <c r="R152" s="277"/>
      <c r="S152" s="275"/>
      <c r="T152" s="275"/>
      <c r="U152" s="275"/>
      <c r="V152" s="275"/>
      <c r="W152" s="275"/>
      <c r="X152" s="275"/>
    </row>
    <row r="153" spans="1:24" x14ac:dyDescent="0.2">
      <c r="A153" s="276" t="str">
        <f t="shared" si="13"/>
        <v/>
      </c>
      <c r="B153" s="629"/>
      <c r="C153" s="277" t="s">
        <v>170</v>
      </c>
      <c r="D153" s="521"/>
      <c r="E153" s="273">
        <v>0</v>
      </c>
      <c r="F153" s="271">
        <v>0</v>
      </c>
      <c r="G153" s="477"/>
      <c r="H153" s="477"/>
      <c r="I153" s="478">
        <f t="shared" si="28"/>
        <v>0</v>
      </c>
      <c r="J153" s="277"/>
      <c r="K153" s="457">
        <v>605</v>
      </c>
      <c r="L153" s="458" t="s">
        <v>123</v>
      </c>
      <c r="M153" s="306" t="str">
        <f t="shared" si="30"/>
        <v/>
      </c>
      <c r="N153" s="277"/>
      <c r="O153" s="307"/>
      <c r="P153" s="277"/>
      <c r="Q153" s="306"/>
      <c r="R153" s="373" t="s">
        <v>312</v>
      </c>
      <c r="S153" s="275"/>
      <c r="T153" s="275"/>
      <c r="U153" s="275"/>
      <c r="V153" s="275"/>
      <c r="W153" s="275"/>
      <c r="X153" s="275"/>
    </row>
    <row r="154" spans="1:24" x14ac:dyDescent="0.2">
      <c r="A154" s="276" t="str">
        <f t="shared" si="13"/>
        <v/>
      </c>
      <c r="B154" s="629"/>
      <c r="C154" s="277" t="s">
        <v>170</v>
      </c>
      <c r="D154" s="521"/>
      <c r="E154" s="273">
        <v>0</v>
      </c>
      <c r="F154" s="271">
        <v>0</v>
      </c>
      <c r="G154" s="477"/>
      <c r="H154" s="477"/>
      <c r="I154" s="478">
        <f t="shared" si="28"/>
        <v>0</v>
      </c>
      <c r="J154" s="277"/>
      <c r="K154" s="457">
        <v>605</v>
      </c>
      <c r="L154" s="458" t="s">
        <v>123</v>
      </c>
      <c r="M154" s="306" t="str">
        <f t="shared" si="30"/>
        <v/>
      </c>
      <c r="N154" s="277"/>
      <c r="O154" s="307"/>
      <c r="P154" s="277"/>
      <c r="Q154" s="306"/>
      <c r="R154" s="373" t="s">
        <v>313</v>
      </c>
      <c r="S154" s="275"/>
      <c r="T154" s="275"/>
      <c r="U154" s="275"/>
      <c r="V154" s="275"/>
      <c r="W154" s="275"/>
      <c r="X154" s="275"/>
    </row>
    <row r="155" spans="1:24" x14ac:dyDescent="0.2">
      <c r="A155" s="276" t="str">
        <f t="shared" si="13"/>
        <v/>
      </c>
      <c r="B155" s="629"/>
      <c r="C155" s="277" t="s">
        <v>170</v>
      </c>
      <c r="D155" s="521"/>
      <c r="E155" s="273">
        <v>0</v>
      </c>
      <c r="F155" s="271">
        <v>0</v>
      </c>
      <c r="G155" s="477"/>
      <c r="H155" s="477"/>
      <c r="I155" s="478">
        <f>F155*E155</f>
        <v>0</v>
      </c>
      <c r="J155" s="277"/>
      <c r="K155" s="457">
        <v>605</v>
      </c>
      <c r="L155" s="458" t="s">
        <v>123</v>
      </c>
      <c r="M155" s="306" t="str">
        <f t="shared" si="29"/>
        <v/>
      </c>
      <c r="N155" s="277"/>
      <c r="O155" s="307"/>
      <c r="P155" s="277"/>
      <c r="Q155" s="306"/>
      <c r="R155" s="277"/>
      <c r="S155" s="275"/>
      <c r="T155" s="275"/>
      <c r="U155" s="275"/>
      <c r="V155" s="275"/>
      <c r="W155" s="275"/>
      <c r="X155" s="275"/>
    </row>
    <row r="156" spans="1:24" x14ac:dyDescent="0.2">
      <c r="A156" s="276" t="str">
        <f t="shared" si="13"/>
        <v/>
      </c>
      <c r="B156" s="630"/>
      <c r="C156" s="475" t="s">
        <v>171</v>
      </c>
      <c r="D156" s="522"/>
      <c r="E156" s="273">
        <v>0</v>
      </c>
      <c r="F156" s="483">
        <v>5</v>
      </c>
      <c r="G156" s="484"/>
      <c r="H156" s="484"/>
      <c r="I156" s="485">
        <f>(E156/F156)</f>
        <v>0</v>
      </c>
      <c r="J156" s="277"/>
      <c r="K156" s="457">
        <v>68</v>
      </c>
      <c r="L156" s="458" t="s">
        <v>172</v>
      </c>
      <c r="M156" s="306" t="str">
        <f t="shared" si="29"/>
        <v/>
      </c>
      <c r="N156" s="277"/>
      <c r="O156" s="307"/>
      <c r="P156" s="277"/>
      <c r="Q156" s="306"/>
      <c r="R156" s="277"/>
      <c r="S156" s="275"/>
      <c r="T156" s="275"/>
      <c r="U156" s="275"/>
      <c r="V156" s="275"/>
      <c r="W156" s="275"/>
      <c r="X156" s="275"/>
    </row>
    <row r="157" spans="1:24" x14ac:dyDescent="0.2">
      <c r="A157" s="276" t="str">
        <f t="shared" si="13"/>
        <v/>
      </c>
      <c r="B157" s="631" t="s">
        <v>173</v>
      </c>
      <c r="C157" s="632"/>
      <c r="D157" s="633"/>
      <c r="E157" s="486" t="s">
        <v>92</v>
      </c>
      <c r="F157" s="486" t="s">
        <v>93</v>
      </c>
      <c r="G157" s="487"/>
      <c r="H157" s="487"/>
      <c r="I157" s="515">
        <f>SUM(I158:I172)</f>
        <v>0</v>
      </c>
      <c r="J157" s="277"/>
      <c r="K157" s="305"/>
      <c r="L157" s="277"/>
      <c r="M157" s="306"/>
      <c r="N157" s="277"/>
      <c r="O157" s="307"/>
      <c r="P157" s="277"/>
      <c r="Q157" s="306"/>
      <c r="R157" s="277"/>
      <c r="S157" s="275"/>
      <c r="T157" s="275"/>
      <c r="U157" s="275"/>
      <c r="V157" s="275"/>
      <c r="W157" s="275"/>
      <c r="X157" s="275"/>
    </row>
    <row r="158" spans="1:24" x14ac:dyDescent="0.2">
      <c r="A158" s="276" t="str">
        <f t="shared" si="13"/>
        <v/>
      </c>
      <c r="B158" s="634"/>
      <c r="C158" s="489" t="s">
        <v>174</v>
      </c>
      <c r="D158" s="293"/>
      <c r="E158" s="273">
        <v>500</v>
      </c>
      <c r="F158" s="271">
        <v>0</v>
      </c>
      <c r="G158" s="490"/>
      <c r="H158" s="490"/>
      <c r="I158" s="491">
        <f t="shared" ref="I158:I172" si="31">F158*E158</f>
        <v>0</v>
      </c>
      <c r="J158" s="277"/>
      <c r="K158" s="305">
        <v>6063</v>
      </c>
      <c r="L158" s="365" t="s">
        <v>173</v>
      </c>
      <c r="M158" s="306" t="str">
        <f t="shared" ref="M158:M172" si="32">IF(A158="","",(I158))</f>
        <v/>
      </c>
      <c r="N158" s="277"/>
      <c r="O158" s="307"/>
      <c r="P158" s="277"/>
      <c r="Q158" s="306"/>
      <c r="R158" s="277"/>
      <c r="S158" s="275"/>
      <c r="T158" s="275"/>
      <c r="U158" s="275"/>
      <c r="V158" s="275"/>
      <c r="W158" s="275"/>
      <c r="X158" s="275"/>
    </row>
    <row r="159" spans="1:24" x14ac:dyDescent="0.2">
      <c r="A159" s="276" t="str">
        <f t="shared" si="13"/>
        <v/>
      </c>
      <c r="B159" s="635"/>
      <c r="C159" s="277" t="s">
        <v>175</v>
      </c>
      <c r="D159" s="277"/>
      <c r="E159" s="273">
        <v>300</v>
      </c>
      <c r="F159" s="271">
        <v>0</v>
      </c>
      <c r="G159" s="493"/>
      <c r="H159" s="493"/>
      <c r="I159" s="494">
        <f t="shared" si="31"/>
        <v>0</v>
      </c>
      <c r="J159" s="277"/>
      <c r="K159" s="305">
        <v>6063</v>
      </c>
      <c r="L159" s="365" t="s">
        <v>173</v>
      </c>
      <c r="M159" s="306" t="str">
        <f t="shared" si="32"/>
        <v/>
      </c>
      <c r="N159" s="277"/>
      <c r="O159" s="307"/>
      <c r="P159" s="277"/>
      <c r="Q159" s="306"/>
      <c r="R159" s="277"/>
      <c r="S159" s="275"/>
      <c r="T159" s="275"/>
      <c r="U159" s="275"/>
      <c r="V159" s="275"/>
      <c r="W159" s="275"/>
      <c r="X159" s="275"/>
    </row>
    <row r="160" spans="1:24" x14ac:dyDescent="0.2">
      <c r="A160" s="276" t="str">
        <f t="shared" si="13"/>
        <v/>
      </c>
      <c r="B160" s="635"/>
      <c r="C160" s="277" t="s">
        <v>104</v>
      </c>
      <c r="D160" s="277"/>
      <c r="E160" s="273">
        <v>0</v>
      </c>
      <c r="F160" s="271">
        <v>0</v>
      </c>
      <c r="G160" s="493"/>
      <c r="H160" s="493"/>
      <c r="I160" s="494">
        <f t="shared" si="31"/>
        <v>0</v>
      </c>
      <c r="J160" s="277"/>
      <c r="K160" s="305">
        <v>6063</v>
      </c>
      <c r="L160" s="365" t="s">
        <v>173</v>
      </c>
      <c r="M160" s="306" t="str">
        <f t="shared" si="32"/>
        <v/>
      </c>
      <c r="N160" s="277"/>
      <c r="O160" s="307"/>
      <c r="P160" s="277"/>
      <c r="Q160" s="306"/>
      <c r="R160" s="277"/>
      <c r="S160" s="275"/>
      <c r="T160" s="275"/>
      <c r="U160" s="275"/>
      <c r="V160" s="275"/>
      <c r="W160" s="275"/>
      <c r="X160" s="275"/>
    </row>
    <row r="161" spans="1:24" x14ac:dyDescent="0.2">
      <c r="A161" s="276" t="str">
        <f t="shared" si="13"/>
        <v/>
      </c>
      <c r="B161" s="635"/>
      <c r="C161" s="277" t="s">
        <v>176</v>
      </c>
      <c r="D161" s="277"/>
      <c r="E161" s="273">
        <v>10</v>
      </c>
      <c r="F161" s="271">
        <v>0</v>
      </c>
      <c r="G161" s="493"/>
      <c r="H161" s="493"/>
      <c r="I161" s="494">
        <f t="shared" si="31"/>
        <v>0</v>
      </c>
      <c r="J161" s="277"/>
      <c r="K161" s="305">
        <v>6064</v>
      </c>
      <c r="L161" s="365" t="s">
        <v>177</v>
      </c>
      <c r="M161" s="306" t="str">
        <f t="shared" si="32"/>
        <v/>
      </c>
      <c r="N161" s="277"/>
      <c r="O161" s="307"/>
      <c r="P161" s="277"/>
      <c r="Q161" s="306"/>
      <c r="R161" s="277"/>
      <c r="S161" s="275"/>
      <c r="T161" s="275"/>
      <c r="U161" s="275"/>
      <c r="V161" s="275"/>
      <c r="W161" s="275"/>
      <c r="X161" s="275"/>
    </row>
    <row r="162" spans="1:24" x14ac:dyDescent="0.2">
      <c r="A162" s="276" t="str">
        <f t="shared" si="13"/>
        <v/>
      </c>
      <c r="B162" s="635"/>
      <c r="C162" s="277" t="s">
        <v>178</v>
      </c>
      <c r="D162" s="277"/>
      <c r="E162" s="273">
        <v>20</v>
      </c>
      <c r="F162" s="271">
        <v>0</v>
      </c>
      <c r="G162" s="493"/>
      <c r="H162" s="493"/>
      <c r="I162" s="494">
        <f t="shared" si="31"/>
        <v>0</v>
      </c>
      <c r="J162" s="277"/>
      <c r="K162" s="305">
        <v>6064</v>
      </c>
      <c r="L162" s="365" t="s">
        <v>177</v>
      </c>
      <c r="M162" s="306" t="str">
        <f t="shared" si="32"/>
        <v/>
      </c>
      <c r="N162" s="277"/>
      <c r="O162" s="307"/>
      <c r="P162" s="277"/>
      <c r="Q162" s="306"/>
      <c r="R162" s="277"/>
      <c r="S162" s="275"/>
      <c r="T162" s="275"/>
      <c r="U162" s="275"/>
      <c r="V162" s="275"/>
      <c r="W162" s="275"/>
      <c r="X162" s="275"/>
    </row>
    <row r="163" spans="1:24" x14ac:dyDescent="0.2">
      <c r="A163" s="276" t="str">
        <f t="shared" si="13"/>
        <v/>
      </c>
      <c r="B163" s="635"/>
      <c r="C163" s="277" t="s">
        <v>179</v>
      </c>
      <c r="D163" s="277"/>
      <c r="E163" s="273">
        <v>25</v>
      </c>
      <c r="F163" s="271">
        <v>0</v>
      </c>
      <c r="G163" s="493"/>
      <c r="H163" s="493"/>
      <c r="I163" s="494">
        <f t="shared" si="31"/>
        <v>0</v>
      </c>
      <c r="J163" s="277"/>
      <c r="K163" s="305">
        <v>6064</v>
      </c>
      <c r="L163" s="365" t="s">
        <v>177</v>
      </c>
      <c r="M163" s="306" t="str">
        <f t="shared" si="32"/>
        <v/>
      </c>
      <c r="N163" s="277"/>
      <c r="O163" s="307"/>
      <c r="P163" s="277"/>
      <c r="Q163" s="306"/>
      <c r="R163" s="277"/>
      <c r="S163" s="275"/>
      <c r="T163" s="275"/>
      <c r="U163" s="275"/>
      <c r="V163" s="275"/>
      <c r="W163" s="275"/>
      <c r="X163" s="275"/>
    </row>
    <row r="164" spans="1:24" x14ac:dyDescent="0.2">
      <c r="A164" s="276" t="str">
        <f t="shared" si="13"/>
        <v/>
      </c>
      <c r="B164" s="635"/>
      <c r="C164" s="277" t="s">
        <v>180</v>
      </c>
      <c r="D164" s="277"/>
      <c r="E164" s="273">
        <v>20</v>
      </c>
      <c r="F164" s="271">
        <v>0</v>
      </c>
      <c r="G164" s="493"/>
      <c r="H164" s="493"/>
      <c r="I164" s="494">
        <f t="shared" si="31"/>
        <v>0</v>
      </c>
      <c r="J164" s="277"/>
      <c r="K164" s="305">
        <v>6064</v>
      </c>
      <c r="L164" s="365" t="s">
        <v>177</v>
      </c>
      <c r="M164" s="306" t="str">
        <f t="shared" si="32"/>
        <v/>
      </c>
      <c r="N164" s="277"/>
      <c r="O164" s="307"/>
      <c r="P164" s="277"/>
      <c r="Q164" s="306"/>
      <c r="R164" s="277"/>
      <c r="S164" s="275"/>
      <c r="T164" s="275"/>
      <c r="U164" s="275"/>
      <c r="V164" s="275"/>
      <c r="W164" s="275"/>
      <c r="X164" s="275"/>
    </row>
    <row r="165" spans="1:24" x14ac:dyDescent="0.2">
      <c r="A165" s="276" t="str">
        <f t="shared" si="13"/>
        <v/>
      </c>
      <c r="B165" s="635"/>
      <c r="C165" s="277" t="s">
        <v>181</v>
      </c>
      <c r="D165" s="277"/>
      <c r="E165" s="273">
        <v>15</v>
      </c>
      <c r="F165" s="271">
        <v>0</v>
      </c>
      <c r="G165" s="493"/>
      <c r="H165" s="493"/>
      <c r="I165" s="494">
        <f t="shared" si="31"/>
        <v>0</v>
      </c>
      <c r="J165" s="277"/>
      <c r="K165" s="305">
        <v>6064</v>
      </c>
      <c r="L165" s="365" t="s">
        <v>177</v>
      </c>
      <c r="M165" s="306" t="str">
        <f t="shared" si="32"/>
        <v/>
      </c>
      <c r="N165" s="277"/>
      <c r="O165" s="307"/>
      <c r="P165" s="277"/>
      <c r="Q165" s="306"/>
      <c r="R165" s="277"/>
      <c r="S165" s="275"/>
      <c r="T165" s="275"/>
      <c r="U165" s="275"/>
      <c r="V165" s="275"/>
      <c r="W165" s="275"/>
      <c r="X165" s="275"/>
    </row>
    <row r="166" spans="1:24" x14ac:dyDescent="0.2">
      <c r="A166" s="276" t="str">
        <f t="shared" si="13"/>
        <v/>
      </c>
      <c r="B166" s="635"/>
      <c r="C166" s="277" t="s">
        <v>182</v>
      </c>
      <c r="D166" s="277"/>
      <c r="E166" s="273">
        <v>50</v>
      </c>
      <c r="F166" s="271">
        <v>0</v>
      </c>
      <c r="G166" s="493"/>
      <c r="H166" s="493"/>
      <c r="I166" s="494">
        <f t="shared" si="31"/>
        <v>0</v>
      </c>
      <c r="J166" s="277"/>
      <c r="K166" s="305">
        <v>6064</v>
      </c>
      <c r="L166" s="365" t="s">
        <v>177</v>
      </c>
      <c r="M166" s="306" t="str">
        <f t="shared" si="32"/>
        <v/>
      </c>
      <c r="N166" s="277"/>
      <c r="O166" s="307"/>
      <c r="P166" s="277"/>
      <c r="Q166" s="306"/>
      <c r="R166" s="277"/>
      <c r="S166" s="275"/>
      <c r="T166" s="275"/>
      <c r="U166" s="275"/>
      <c r="V166" s="275"/>
      <c r="W166" s="275"/>
      <c r="X166" s="275"/>
    </row>
    <row r="167" spans="1:24" x14ac:dyDescent="0.2">
      <c r="A167" s="276" t="str">
        <f t="shared" si="13"/>
        <v/>
      </c>
      <c r="B167" s="635"/>
      <c r="C167" s="277" t="s">
        <v>183</v>
      </c>
      <c r="D167" s="277"/>
      <c r="E167" s="273">
        <v>10</v>
      </c>
      <c r="F167" s="271">
        <v>0</v>
      </c>
      <c r="G167" s="493"/>
      <c r="H167" s="493"/>
      <c r="I167" s="494">
        <f t="shared" si="31"/>
        <v>0</v>
      </c>
      <c r="J167" s="277"/>
      <c r="K167" s="305">
        <v>6064</v>
      </c>
      <c r="L167" s="365" t="s">
        <v>177</v>
      </c>
      <c r="M167" s="306" t="str">
        <f t="shared" si="32"/>
        <v/>
      </c>
      <c r="N167" s="277"/>
      <c r="O167" s="307"/>
      <c r="P167" s="277"/>
      <c r="Q167" s="306"/>
      <c r="R167" s="277"/>
      <c r="S167" s="275"/>
      <c r="T167" s="275"/>
      <c r="U167" s="275"/>
      <c r="V167" s="275"/>
      <c r="W167" s="275"/>
      <c r="X167" s="275"/>
    </row>
    <row r="168" spans="1:24" x14ac:dyDescent="0.2">
      <c r="A168" s="276" t="str">
        <f t="shared" si="13"/>
        <v/>
      </c>
      <c r="B168" s="635"/>
      <c r="C168" s="277" t="s">
        <v>184</v>
      </c>
      <c r="D168" s="277"/>
      <c r="E168" s="273">
        <v>10</v>
      </c>
      <c r="F168" s="271">
        <v>0</v>
      </c>
      <c r="G168" s="493"/>
      <c r="H168" s="493"/>
      <c r="I168" s="494">
        <f t="shared" si="31"/>
        <v>0</v>
      </c>
      <c r="J168" s="277"/>
      <c r="K168" s="305">
        <v>6064</v>
      </c>
      <c r="L168" s="365" t="s">
        <v>177</v>
      </c>
      <c r="M168" s="306" t="str">
        <f t="shared" si="32"/>
        <v/>
      </c>
      <c r="N168" s="277"/>
      <c r="O168" s="307"/>
      <c r="P168" s="277"/>
      <c r="Q168" s="306"/>
      <c r="R168" s="277"/>
      <c r="S168" s="275"/>
      <c r="T168" s="275"/>
      <c r="U168" s="275"/>
      <c r="V168" s="275"/>
      <c r="W168" s="275"/>
      <c r="X168" s="275"/>
    </row>
    <row r="169" spans="1:24" x14ac:dyDescent="0.2">
      <c r="A169" s="276" t="str">
        <f t="shared" si="13"/>
        <v/>
      </c>
      <c r="B169" s="635"/>
      <c r="C169" s="277" t="s">
        <v>185</v>
      </c>
      <c r="D169" s="277"/>
      <c r="E169" s="273">
        <v>150</v>
      </c>
      <c r="F169" s="271">
        <v>0</v>
      </c>
      <c r="G169" s="493"/>
      <c r="H169" s="493"/>
      <c r="I169" s="494">
        <f t="shared" si="31"/>
        <v>0</v>
      </c>
      <c r="J169" s="277"/>
      <c r="K169" s="305">
        <v>6064</v>
      </c>
      <c r="L169" s="365" t="s">
        <v>177</v>
      </c>
      <c r="M169" s="306" t="str">
        <f t="shared" si="32"/>
        <v/>
      </c>
      <c r="N169" s="277"/>
      <c r="O169" s="307"/>
      <c r="P169" s="277"/>
      <c r="Q169" s="306"/>
      <c r="R169" s="277"/>
      <c r="S169" s="275"/>
      <c r="T169" s="275"/>
      <c r="U169" s="275"/>
      <c r="V169" s="275"/>
      <c r="W169" s="275"/>
      <c r="X169" s="275"/>
    </row>
    <row r="170" spans="1:24" x14ac:dyDescent="0.2">
      <c r="A170" s="276" t="str">
        <f t="shared" si="13"/>
        <v/>
      </c>
      <c r="B170" s="635"/>
      <c r="C170" s="277" t="s">
        <v>186</v>
      </c>
      <c r="D170" s="277"/>
      <c r="E170" s="273">
        <v>60</v>
      </c>
      <c r="F170" s="271">
        <v>0</v>
      </c>
      <c r="G170" s="493"/>
      <c r="H170" s="493"/>
      <c r="I170" s="494">
        <f t="shared" si="31"/>
        <v>0</v>
      </c>
      <c r="J170" s="277"/>
      <c r="K170" s="305">
        <v>6064</v>
      </c>
      <c r="L170" s="365" t="s">
        <v>177</v>
      </c>
      <c r="M170" s="306" t="str">
        <f t="shared" si="32"/>
        <v/>
      </c>
      <c r="N170" s="277"/>
      <c r="O170" s="307"/>
      <c r="P170" s="277"/>
      <c r="Q170" s="306"/>
      <c r="R170" s="277"/>
      <c r="S170" s="275"/>
      <c r="T170" s="275"/>
      <c r="U170" s="275"/>
      <c r="V170" s="275"/>
      <c r="W170" s="275"/>
      <c r="X170" s="275"/>
    </row>
    <row r="171" spans="1:24" x14ac:dyDescent="0.2">
      <c r="A171" s="276" t="str">
        <f t="shared" si="13"/>
        <v/>
      </c>
      <c r="B171" s="635"/>
      <c r="C171" s="277" t="s">
        <v>187</v>
      </c>
      <c r="D171" s="277"/>
      <c r="E171" s="273">
        <v>0</v>
      </c>
      <c r="F171" s="271">
        <v>0</v>
      </c>
      <c r="G171" s="493"/>
      <c r="H171" s="493"/>
      <c r="I171" s="494">
        <f t="shared" si="31"/>
        <v>0</v>
      </c>
      <c r="J171" s="277"/>
      <c r="K171" s="305">
        <v>6064</v>
      </c>
      <c r="L171" s="365" t="s">
        <v>177</v>
      </c>
      <c r="M171" s="306" t="str">
        <f t="shared" si="32"/>
        <v/>
      </c>
      <c r="N171" s="277"/>
      <c r="O171" s="307"/>
      <c r="P171" s="277"/>
      <c r="Q171" s="306"/>
      <c r="R171" s="277"/>
      <c r="S171" s="275"/>
      <c r="T171" s="275"/>
      <c r="U171" s="275"/>
      <c r="V171" s="275"/>
      <c r="W171" s="275"/>
      <c r="X171" s="275"/>
    </row>
    <row r="172" spans="1:24" x14ac:dyDescent="0.2">
      <c r="A172" s="276" t="str">
        <f t="shared" si="13"/>
        <v/>
      </c>
      <c r="B172" s="636"/>
      <c r="C172" s="302" t="s">
        <v>104</v>
      </c>
      <c r="D172" s="302"/>
      <c r="E172" s="274">
        <v>0</v>
      </c>
      <c r="F172" s="272">
        <v>0</v>
      </c>
      <c r="G172" s="496"/>
      <c r="H172" s="496"/>
      <c r="I172" s="497">
        <f t="shared" si="31"/>
        <v>0</v>
      </c>
      <c r="J172" s="277"/>
      <c r="K172" s="305">
        <v>6064</v>
      </c>
      <c r="L172" s="365" t="s">
        <v>177</v>
      </c>
      <c r="M172" s="306" t="str">
        <f t="shared" si="32"/>
        <v/>
      </c>
      <c r="N172" s="277"/>
      <c r="O172" s="307"/>
      <c r="P172" s="277"/>
      <c r="Q172" s="306"/>
      <c r="R172" s="277"/>
      <c r="S172" s="275"/>
      <c r="T172" s="275"/>
      <c r="U172" s="275"/>
      <c r="V172" s="275"/>
      <c r="W172" s="275"/>
      <c r="X172" s="275"/>
    </row>
    <row r="173" spans="1:24" x14ac:dyDescent="0.2">
      <c r="A173" s="275"/>
      <c r="B173" s="275"/>
      <c r="C173" s="277"/>
      <c r="D173" s="277"/>
      <c r="E173" s="277"/>
      <c r="F173" s="277"/>
      <c r="G173" s="277"/>
      <c r="H173" s="277"/>
      <c r="I173" s="278"/>
      <c r="J173" s="277"/>
      <c r="K173" s="279"/>
      <c r="L173" s="277"/>
      <c r="M173" s="278"/>
      <c r="N173" s="277"/>
      <c r="O173" s="277"/>
      <c r="P173" s="277"/>
      <c r="Q173" s="278"/>
      <c r="R173" s="277"/>
      <c r="S173" s="275"/>
      <c r="T173" s="275"/>
      <c r="U173" s="275"/>
      <c r="V173" s="275"/>
      <c r="W173" s="275"/>
      <c r="X173" s="275"/>
    </row>
    <row r="174" spans="1:24" x14ac:dyDescent="0.2">
      <c r="A174" s="275"/>
      <c r="B174" s="275"/>
      <c r="C174" s="277"/>
      <c r="D174" s="277"/>
      <c r="E174" s="277"/>
      <c r="F174" s="277"/>
      <c r="G174" s="277"/>
      <c r="H174" s="277"/>
      <c r="I174" s="278"/>
      <c r="J174" s="277"/>
      <c r="K174" s="279"/>
      <c r="L174" s="277"/>
      <c r="M174" s="278"/>
      <c r="N174" s="277"/>
      <c r="O174" s="277"/>
      <c r="P174" s="277"/>
      <c r="Q174" s="278"/>
      <c r="R174" s="277"/>
      <c r="S174" s="275"/>
      <c r="T174" s="275"/>
      <c r="U174" s="275"/>
      <c r="V174" s="275"/>
      <c r="W174" s="275"/>
      <c r="X174" s="275"/>
    </row>
    <row r="175" spans="1:24" x14ac:dyDescent="0.2">
      <c r="A175" s="275"/>
      <c r="B175" s="275"/>
      <c r="C175" s="277"/>
      <c r="D175" s="277"/>
      <c r="E175" s="277"/>
      <c r="F175" s="277"/>
      <c r="G175" s="277"/>
      <c r="H175" s="277"/>
      <c r="I175" s="278"/>
      <c r="J175" s="277"/>
      <c r="K175" s="279"/>
      <c r="L175" s="277"/>
      <c r="M175" s="278"/>
      <c r="N175" s="277"/>
      <c r="O175" s="277"/>
      <c r="P175" s="277"/>
      <c r="Q175" s="278"/>
      <c r="R175" s="277"/>
      <c r="S175" s="275"/>
      <c r="T175" s="275"/>
      <c r="U175" s="275"/>
      <c r="V175" s="275"/>
      <c r="W175" s="275"/>
      <c r="X175" s="275"/>
    </row>
  </sheetData>
  <sheetProtection sheet="1" formatCells="0" insertRows="0"/>
  <mergeCells count="7">
    <mergeCell ref="R9:U9"/>
    <mergeCell ref="R10:U11"/>
    <mergeCell ref="E32:G32"/>
    <mergeCell ref="E40:G40"/>
    <mergeCell ref="E47:G47"/>
    <mergeCell ref="C1:D1"/>
    <mergeCell ref="J4:L6"/>
  </mergeCells>
  <hyperlinks>
    <hyperlink ref="R139" r:id="rId1" xr:uid="{B1996566-5380-467B-B07C-CF07EE0DC652}"/>
    <hyperlink ref="R138" r:id="rId2" xr:uid="{623E73D6-336B-404D-97A0-85ADA0A57A1F}"/>
    <hyperlink ref="R137" r:id="rId3" xr:uid="{3EEC5717-22CB-408F-9B15-96464A7F5840}"/>
    <hyperlink ref="R136" r:id="rId4" xr:uid="{B0AC5911-D55B-4731-8FF7-F1A30AB9C16C}"/>
    <hyperlink ref="R135" r:id="rId5" xr:uid="{8064AAA9-CE9F-4EA5-9437-5BA356223439}"/>
    <hyperlink ref="R134" r:id="rId6" xr:uid="{AEBFDDCD-AE91-492D-8F76-85292E23799C}"/>
    <hyperlink ref="R133" r:id="rId7" xr:uid="{9E9E99B2-418D-4EF3-BDA8-F91A52B60907}"/>
    <hyperlink ref="R99" r:id="rId8" xr:uid="{7CB976AB-898C-4415-9E95-4AF5F75315A5}"/>
    <hyperlink ref="R10" r:id="rId9" xr:uid="{7B20FEE7-03FB-4B22-85CA-7F9CF5F59F2D}"/>
    <hyperlink ref="R145" r:id="rId10" xr:uid="{C9D7CFDC-67CD-4782-A3A5-ED5DF8868CB6}"/>
    <hyperlink ref="R141" r:id="rId11" display="https://www.decathlon.fr/p/elastiband-gym-stretching-medium/_/R-p-171139?mc=8602876&amp;c=VIOLET" xr:uid="{835992DE-13C2-4F49-8D3A-93DE5C59489F}"/>
    <hyperlink ref="R140" r:id="rId12" xr:uid="{211255E7-49B4-45FB-AFBC-D73516AF9360}"/>
    <hyperlink ref="R142" r:id="rId13" xr:uid="{0A5B29DF-C142-40FD-B562-400AD029D715}"/>
    <hyperlink ref="R143" r:id="rId14" xr:uid="{9ED45BD4-B3DA-4B1E-8288-6D0E16BCDC12}"/>
    <hyperlink ref="R146" r:id="rId15" xr:uid="{F26513B1-5DF7-4F7B-92E2-0F1A186AF538}"/>
    <hyperlink ref="R147" r:id="rId16" xr:uid="{143B2AA3-D380-4D03-BBDA-39C31FCA063C}"/>
    <hyperlink ref="R144" r:id="rId17" xr:uid="{74AB9CBC-7207-4BA0-AE89-3AEA48204C6D}"/>
    <hyperlink ref="R150" r:id="rId18" xr:uid="{5A1CB286-1F0F-4415-BBBA-E4131A43F602}"/>
    <hyperlink ref="R149" r:id="rId19" display="https://www.decathlon.fr/p/mp/fitfiu-fitness/plateforme-de-step-ps-150/_/R-p-723ced21-f893-428c-b87f-e9fbc55d771e?mc=723ced21-f893-428c-b87f-e9fbc55d771e_c14&amp;c=ROUGE" xr:uid="{AC9D83FE-BCA9-4972-A16A-E23547380DCA}"/>
    <hyperlink ref="R151" r:id="rId20" xr:uid="{207F4A80-4833-4B5D-A5E7-0262F56DE22C}"/>
    <hyperlink ref="R153" r:id="rId21" xr:uid="{03966EBE-9107-4B41-A2A4-51BD438480B5}"/>
    <hyperlink ref="R154" r:id="rId22" xr:uid="{33F4918E-9FF1-4E1A-9746-7707EAD2B34F}"/>
  </hyperlinks>
  <pageMargins left="0.7" right="0.7" top="0.75" bottom="0.75" header="0.3" footer="0.3"/>
  <pageSetup paperSize="9" orientation="portrait"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C5DB-E45C-4FC0-9400-35D16C99D24F}">
  <sheetPr>
    <tabColor rgb="FF002060"/>
    <pageSetUpPr fitToPage="1"/>
  </sheetPr>
  <dimension ref="A1:P157"/>
  <sheetViews>
    <sheetView showGridLines="0" topLeftCell="A61" zoomScale="130" zoomScaleNormal="130" zoomScaleSheetLayoutView="100" workbookViewId="0">
      <selection activeCell="E1" sqref="E1:Q1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4" width="14" style="159" hidden="1" customWidth="1"/>
    <col min="5" max="5" width="14" style="159" customWidth="1"/>
    <col min="6" max="6" width="4.7109375" style="225" customWidth="1"/>
    <col min="7" max="7" width="11.42578125" style="159" customWidth="1"/>
    <col min="8" max="8" width="39.5703125" style="159" customWidth="1"/>
    <col min="9" max="9" width="14.7109375" style="159" customWidth="1"/>
    <col min="10" max="10" width="6.140625" style="159" customWidth="1"/>
    <col min="11" max="11" width="8" style="159" customWidth="1"/>
    <col min="12" max="12" width="71.5703125" style="535" bestFit="1" customWidth="1"/>
    <col min="13" max="14" width="9.7109375" style="159" customWidth="1"/>
    <col min="15" max="15" width="10.28515625" style="159" customWidth="1"/>
    <col min="16" max="16384" width="10.5703125" style="159"/>
  </cols>
  <sheetData>
    <row r="1" spans="1:16" ht="15.95" customHeight="1" x14ac:dyDescent="0.2">
      <c r="A1" s="738" t="s">
        <v>188</v>
      </c>
      <c r="B1" s="738"/>
      <c r="C1" s="738"/>
      <c r="D1" s="738"/>
      <c r="E1" s="738"/>
      <c r="F1" s="738"/>
      <c r="G1" s="738"/>
      <c r="H1" s="738"/>
      <c r="I1" s="738"/>
      <c r="L1" s="746" t="s">
        <v>1105</v>
      </c>
      <c r="M1" s="746"/>
    </row>
    <row r="2" spans="1:16" ht="15.95" customHeight="1" x14ac:dyDescent="0.2">
      <c r="A2" s="745" t="s">
        <v>189</v>
      </c>
      <c r="B2" s="745"/>
      <c r="C2" s="745"/>
      <c r="D2" s="745"/>
      <c r="E2" s="745"/>
      <c r="F2" s="745"/>
      <c r="G2" s="745"/>
      <c r="H2" s="745"/>
      <c r="I2" s="745"/>
      <c r="J2" s="27"/>
      <c r="K2" s="27"/>
      <c r="L2" s="746" t="s">
        <v>1106</v>
      </c>
      <c r="M2" s="746"/>
    </row>
    <row r="3" spans="1:16" ht="15.95" customHeight="1" x14ac:dyDescent="0.2">
      <c r="A3" s="739" t="s">
        <v>190</v>
      </c>
      <c r="B3" s="739"/>
      <c r="C3" s="739"/>
      <c r="D3" s="739"/>
      <c r="E3" s="739"/>
      <c r="F3" s="739"/>
      <c r="G3" s="739"/>
      <c r="H3" s="739"/>
      <c r="I3" s="739"/>
      <c r="J3" s="27"/>
      <c r="K3" s="27"/>
      <c r="L3" s="746" t="s">
        <v>1107</v>
      </c>
      <c r="M3" s="746"/>
    </row>
    <row r="4" spans="1:16" ht="15.95" customHeight="1" x14ac:dyDescent="0.2">
      <c r="A4" s="739" t="s">
        <v>191</v>
      </c>
      <c r="B4" s="739"/>
      <c r="C4" s="739"/>
      <c r="D4" s="739"/>
      <c r="E4" s="739"/>
      <c r="F4" s="739"/>
      <c r="G4" s="739"/>
      <c r="H4" s="739"/>
      <c r="I4" s="739"/>
      <c r="J4" s="27"/>
      <c r="K4" s="27"/>
    </row>
    <row r="5" spans="1:16" ht="15.95" customHeight="1" thickBot="1" x14ac:dyDescent="0.25">
      <c r="A5" s="740"/>
      <c r="B5" s="740"/>
      <c r="C5" s="740"/>
      <c r="D5" s="740"/>
      <c r="E5" s="740"/>
      <c r="F5" s="740"/>
      <c r="G5" s="740"/>
      <c r="H5" s="740"/>
      <c r="I5" s="740"/>
      <c r="J5" s="27"/>
      <c r="K5" s="27"/>
    </row>
    <row r="6" spans="1:16" ht="15.95" customHeight="1" thickBot="1" x14ac:dyDescent="0.25">
      <c r="A6" s="741" t="s">
        <v>192</v>
      </c>
      <c r="B6" s="742"/>
      <c r="C6" s="742"/>
      <c r="D6" s="152" t="s">
        <v>193</v>
      </c>
      <c r="E6" s="678" t="s">
        <v>193</v>
      </c>
      <c r="F6" s="743" t="s">
        <v>194</v>
      </c>
      <c r="G6" s="743"/>
      <c r="H6" s="744"/>
      <c r="I6" s="153" t="s">
        <v>193</v>
      </c>
      <c r="J6" s="27"/>
      <c r="K6" s="27"/>
      <c r="L6" s="543" t="s">
        <v>195</v>
      </c>
      <c r="M6" s="63"/>
      <c r="N6" s="63"/>
      <c r="O6" s="168"/>
    </row>
    <row r="7" spans="1:16" ht="15.95" customHeight="1" x14ac:dyDescent="0.2">
      <c r="A7" s="169" t="s">
        <v>196</v>
      </c>
      <c r="B7" s="170"/>
      <c r="C7" s="171"/>
      <c r="D7" s="172"/>
      <c r="E7" s="172"/>
      <c r="F7" s="166" t="s">
        <v>197</v>
      </c>
      <c r="H7" s="172"/>
      <c r="I7" s="172"/>
      <c r="J7" s="173"/>
      <c r="K7" s="27"/>
    </row>
    <row r="8" spans="1:16" ht="15.95" customHeight="1" x14ac:dyDescent="0.2">
      <c r="A8" s="103">
        <v>60</v>
      </c>
      <c r="B8" s="35" t="s">
        <v>3</v>
      </c>
      <c r="C8" s="99"/>
      <c r="D8" s="157">
        <f>D9+D10+D13+D14+D17+D22+D16</f>
        <v>0</v>
      </c>
      <c r="E8" s="157">
        <f>ROUNDUP(D8,-1)</f>
        <v>0</v>
      </c>
      <c r="F8" s="105">
        <v>70</v>
      </c>
      <c r="G8" s="737" t="s">
        <v>198</v>
      </c>
      <c r="H8" s="730"/>
      <c r="I8" s="36">
        <f>SUM(I9,I10,I12)</f>
        <v>0</v>
      </c>
      <c r="J8" s="173"/>
      <c r="K8" s="27"/>
      <c r="L8" s="532" t="s">
        <v>199</v>
      </c>
      <c r="M8" s="63"/>
      <c r="N8" s="63"/>
      <c r="O8" s="168"/>
      <c r="P8" s="174"/>
    </row>
    <row r="9" spans="1:16" ht="15.95" customHeight="1" x14ac:dyDescent="0.2">
      <c r="A9" s="234">
        <v>601</v>
      </c>
      <c r="B9" s="240" t="s">
        <v>200</v>
      </c>
      <c r="C9" s="236"/>
      <c r="D9" s="241">
        <f>SUMIFS('Fiche Action 4'!M:M,'Fiche Action 4'!K:K,"601")</f>
        <v>0</v>
      </c>
      <c r="E9" s="241">
        <f>ROUNDUP(D9,-1)</f>
        <v>0</v>
      </c>
      <c r="F9" s="234">
        <v>706</v>
      </c>
      <c r="G9" s="240" t="s">
        <v>201</v>
      </c>
      <c r="H9" s="236"/>
      <c r="I9" s="549">
        <v>0</v>
      </c>
      <c r="J9" s="27"/>
      <c r="K9" s="27"/>
      <c r="L9" s="533" t="s">
        <v>202</v>
      </c>
      <c r="M9" s="63"/>
      <c r="N9" s="63"/>
      <c r="O9" s="168"/>
      <c r="P9" s="174"/>
    </row>
    <row r="10" spans="1:16" ht="15.95" customHeight="1" x14ac:dyDescent="0.2">
      <c r="A10" s="234">
        <v>602</v>
      </c>
      <c r="B10" s="240" t="s">
        <v>94</v>
      </c>
      <c r="C10" s="236"/>
      <c r="D10" s="241">
        <f>SUM(D11:D12)</f>
        <v>0</v>
      </c>
      <c r="E10" s="241">
        <f t="shared" ref="E10:E73" si="0">ROUNDUP(D10,-1)</f>
        <v>0</v>
      </c>
      <c r="F10" s="234">
        <v>707</v>
      </c>
      <c r="G10" s="240" t="s">
        <v>203</v>
      </c>
      <c r="H10" s="236"/>
      <c r="I10" s="549">
        <v>0</v>
      </c>
      <c r="J10" s="27"/>
      <c r="K10" s="27"/>
      <c r="L10" s="534" t="s">
        <v>204</v>
      </c>
      <c r="M10" s="63"/>
      <c r="N10" s="63"/>
      <c r="O10" s="168"/>
      <c r="P10" s="174"/>
    </row>
    <row r="11" spans="1:16" ht="15.95" customHeight="1" x14ac:dyDescent="0.2">
      <c r="A11" s="230">
        <v>6021</v>
      </c>
      <c r="B11" s="230" t="s">
        <v>205</v>
      </c>
      <c r="C11" s="236"/>
      <c r="D11" s="261">
        <f>SUMIFS('Fiche Action 4'!M:M,'Fiche Action 4'!K:K,"6021")</f>
        <v>0</v>
      </c>
      <c r="E11" s="261">
        <f t="shared" si="0"/>
        <v>0</v>
      </c>
      <c r="F11" s="234"/>
      <c r="G11" s="240"/>
      <c r="H11" s="236"/>
      <c r="I11" s="241"/>
      <c r="J11" s="27"/>
      <c r="K11" s="27"/>
      <c r="M11" s="63"/>
      <c r="N11" s="63"/>
      <c r="O11" s="168"/>
      <c r="P11" s="174"/>
    </row>
    <row r="12" spans="1:16" ht="15.95" customHeight="1" x14ac:dyDescent="0.2">
      <c r="A12" s="230">
        <v>6029</v>
      </c>
      <c r="B12" s="230" t="s">
        <v>206</v>
      </c>
      <c r="C12" s="231"/>
      <c r="D12" s="261">
        <f>SUMIFS('Fiche Action 4'!M:M,'Fiche Action 4'!K:K,"6029")</f>
        <v>0</v>
      </c>
      <c r="E12" s="261">
        <f t="shared" si="0"/>
        <v>0</v>
      </c>
      <c r="F12" s="234">
        <v>708</v>
      </c>
      <c r="G12" s="240" t="s">
        <v>207</v>
      </c>
      <c r="H12" s="236"/>
      <c r="I12" s="549">
        <v>0</v>
      </c>
      <c r="J12" s="27"/>
      <c r="K12" s="27"/>
      <c r="L12" s="543" t="s">
        <v>208</v>
      </c>
      <c r="M12" s="63"/>
      <c r="N12" s="63"/>
      <c r="O12" s="168"/>
      <c r="P12" s="174"/>
    </row>
    <row r="13" spans="1:16" ht="15.95" customHeight="1" x14ac:dyDescent="0.2">
      <c r="A13" s="234">
        <v>604</v>
      </c>
      <c r="B13" s="240" t="s">
        <v>209</v>
      </c>
      <c r="C13" s="236"/>
      <c r="D13" s="241">
        <f>SUMIFS('Fiche Action 4'!M:M,'Fiche Action 4'!K:K,"604")</f>
        <v>0</v>
      </c>
      <c r="E13" s="241">
        <f t="shared" si="0"/>
        <v>0</v>
      </c>
      <c r="F13" s="177"/>
      <c r="G13" s="185"/>
      <c r="H13" s="165"/>
      <c r="I13" s="184"/>
      <c r="J13" s="27"/>
      <c r="K13" s="27"/>
      <c r="L13" s="536"/>
      <c r="M13" s="156"/>
      <c r="N13" s="156"/>
      <c r="O13" s="155"/>
      <c r="P13" s="176"/>
    </row>
    <row r="14" spans="1:16" ht="15.95" customHeight="1" x14ac:dyDescent="0.2">
      <c r="A14" s="234">
        <v>605</v>
      </c>
      <c r="B14" s="240" t="s">
        <v>123</v>
      </c>
      <c r="C14" s="236"/>
      <c r="D14" s="241">
        <f>SUM(D15:D16)</f>
        <v>0</v>
      </c>
      <c r="E14" s="241">
        <f t="shared" si="0"/>
        <v>0</v>
      </c>
      <c r="F14" s="177"/>
      <c r="G14" s="185"/>
      <c r="H14" s="165"/>
      <c r="I14" s="184"/>
      <c r="J14" s="27"/>
      <c r="K14" s="27"/>
      <c r="L14" s="537"/>
      <c r="M14" s="156"/>
      <c r="N14" s="156"/>
      <c r="O14" s="155"/>
      <c r="P14" s="176"/>
    </row>
    <row r="15" spans="1:16" ht="15.95" customHeight="1" x14ac:dyDescent="0.2">
      <c r="A15" s="230">
        <v>605</v>
      </c>
      <c r="B15" s="230" t="s">
        <v>210</v>
      </c>
      <c r="C15" s="231"/>
      <c r="D15" s="261">
        <f>SUMIFS('Fiche Action 4'!M:M,'Fiche Action 4'!K:K,"605")</f>
        <v>0</v>
      </c>
      <c r="E15" s="261">
        <f t="shared" si="0"/>
        <v>0</v>
      </c>
      <c r="F15" s="177"/>
      <c r="G15" s="185"/>
      <c r="H15" s="165"/>
      <c r="I15" s="184"/>
      <c r="J15" s="27"/>
      <c r="K15" s="27"/>
      <c r="L15" s="537"/>
      <c r="M15" s="156"/>
      <c r="N15" s="156"/>
      <c r="O15" s="155"/>
      <c r="P15" s="176"/>
    </row>
    <row r="16" spans="1:16" ht="15.95" customHeight="1" x14ac:dyDescent="0.2">
      <c r="A16" s="230">
        <v>6059</v>
      </c>
      <c r="B16" s="230" t="s">
        <v>211</v>
      </c>
      <c r="C16" s="231"/>
      <c r="D16" s="261">
        <f>SUMIFS('Fiche Action 4'!M:M,'Fiche Action 4'!K:K,"6061")</f>
        <v>0</v>
      </c>
      <c r="E16" s="261">
        <f t="shared" si="0"/>
        <v>0</v>
      </c>
      <c r="F16" s="104"/>
      <c r="H16" s="99"/>
      <c r="I16" s="175"/>
      <c r="J16" s="27"/>
      <c r="K16" s="27"/>
      <c r="L16" s="537"/>
      <c r="M16" s="156"/>
      <c r="N16" s="156"/>
      <c r="O16" s="155"/>
      <c r="P16" s="176"/>
    </row>
    <row r="17" spans="1:16" ht="15.95" customHeight="1" x14ac:dyDescent="0.2">
      <c r="A17" s="234">
        <v>606</v>
      </c>
      <c r="B17" s="240" t="s">
        <v>212</v>
      </c>
      <c r="C17" s="236"/>
      <c r="D17" s="241">
        <f>SUM(D18:D20)</f>
        <v>0</v>
      </c>
      <c r="E17" s="241">
        <f t="shared" si="0"/>
        <v>0</v>
      </c>
      <c r="F17" s="105">
        <v>73</v>
      </c>
      <c r="G17" s="35" t="s">
        <v>213</v>
      </c>
      <c r="H17" s="99"/>
      <c r="I17" s="548">
        <v>0</v>
      </c>
      <c r="J17" s="27"/>
      <c r="K17" s="27"/>
      <c r="L17" s="537"/>
      <c r="M17" s="156"/>
      <c r="N17" s="156"/>
      <c r="O17" s="155"/>
      <c r="P17" s="176"/>
    </row>
    <row r="18" spans="1:16" ht="15.95" customHeight="1" x14ac:dyDescent="0.2">
      <c r="A18" s="233">
        <v>6061</v>
      </c>
      <c r="B18" s="232" t="s">
        <v>214</v>
      </c>
      <c r="C18" s="99"/>
      <c r="D18" s="261">
        <f>SUMIFS('Fiche Action 4'!M:M,'Fiche Action 4'!K:K,"6061")</f>
        <v>0</v>
      </c>
      <c r="E18" s="261">
        <f t="shared" si="0"/>
        <v>0</v>
      </c>
      <c r="F18" s="105"/>
      <c r="G18" s="35"/>
      <c r="H18" s="99"/>
      <c r="I18" s="179"/>
      <c r="J18" s="27"/>
      <c r="K18" s="27"/>
      <c r="M18" s="156"/>
      <c r="N18" s="156"/>
      <c r="O18" s="155"/>
      <c r="P18" s="176"/>
    </row>
    <row r="19" spans="1:16" ht="15.95" customHeight="1" x14ac:dyDescent="0.2">
      <c r="A19" s="233">
        <v>6063</v>
      </c>
      <c r="B19" s="232" t="s">
        <v>215</v>
      </c>
      <c r="C19" s="99"/>
      <c r="D19" s="261">
        <f>SUMIFS('Fiche Action 4'!M:M,'Fiche Action 4'!K:K,"6063")</f>
        <v>0</v>
      </c>
      <c r="E19" s="261">
        <f t="shared" si="0"/>
        <v>0</v>
      </c>
      <c r="F19" s="180"/>
      <c r="G19" s="105"/>
      <c r="H19" s="99"/>
      <c r="I19" s="175"/>
      <c r="J19" s="27"/>
      <c r="K19" s="27"/>
      <c r="L19" s="537"/>
      <c r="M19" s="156"/>
      <c r="N19" s="156"/>
      <c r="O19" s="155"/>
      <c r="P19" s="176"/>
    </row>
    <row r="20" spans="1:16" ht="15.95" customHeight="1" x14ac:dyDescent="0.2">
      <c r="A20" s="233">
        <v>6064</v>
      </c>
      <c r="B20" s="232" t="s">
        <v>216</v>
      </c>
      <c r="C20" s="99"/>
      <c r="D20" s="261">
        <f>SUMIFS('Fiche Action 4'!M:M,'Fiche Action 4'!K:K,"6064")</f>
        <v>0</v>
      </c>
      <c r="E20" s="261">
        <f t="shared" si="0"/>
        <v>0</v>
      </c>
      <c r="F20" s="105">
        <v>74</v>
      </c>
      <c r="G20" s="35" t="s">
        <v>217</v>
      </c>
      <c r="H20" s="99"/>
      <c r="I20" s="179">
        <f>I21+I25+I28+I32+I37+I42</f>
        <v>0</v>
      </c>
      <c r="J20" s="27"/>
      <c r="K20" s="27"/>
      <c r="L20" s="537"/>
      <c r="M20" s="156"/>
      <c r="N20" s="156"/>
      <c r="O20" s="155"/>
      <c r="P20" s="176"/>
    </row>
    <row r="21" spans="1:16" ht="15.95" customHeight="1" x14ac:dyDescent="0.2">
      <c r="A21" s="178"/>
      <c r="B21" s="180"/>
      <c r="C21" s="99"/>
      <c r="D21" s="175"/>
      <c r="E21" s="175"/>
      <c r="F21" s="234">
        <v>741</v>
      </c>
      <c r="G21" s="240" t="s">
        <v>218</v>
      </c>
      <c r="H21" s="236"/>
      <c r="I21" s="262">
        <f>SUM(I22:I23)</f>
        <v>0</v>
      </c>
      <c r="J21" s="27"/>
      <c r="K21" s="27"/>
      <c r="L21" s="537"/>
      <c r="M21" s="156"/>
      <c r="N21" s="156"/>
      <c r="O21" s="155"/>
      <c r="P21" s="176"/>
    </row>
    <row r="22" spans="1:16" ht="15.95" customHeight="1" x14ac:dyDescent="0.2">
      <c r="A22" s="234">
        <v>608</v>
      </c>
      <c r="B22" s="240" t="s">
        <v>219</v>
      </c>
      <c r="C22" s="236"/>
      <c r="D22" s="241">
        <f>SUMIFS('Fiche Action 4'!M:M,'Fiche Action 4'!K:K,"618")</f>
        <v>0</v>
      </c>
      <c r="E22" s="241">
        <f t="shared" si="0"/>
        <v>0</v>
      </c>
      <c r="F22" s="233">
        <v>7411</v>
      </c>
      <c r="G22" s="232" t="s">
        <v>220</v>
      </c>
      <c r="H22" s="99"/>
      <c r="I22" s="547">
        <v>0</v>
      </c>
      <c r="J22" s="27"/>
      <c r="K22" s="27"/>
      <c r="M22" s="156"/>
      <c r="N22" s="156"/>
      <c r="O22" s="155"/>
      <c r="P22" s="176"/>
    </row>
    <row r="23" spans="1:16" ht="15.95" customHeight="1" x14ac:dyDescent="0.2">
      <c r="A23" s="102"/>
      <c r="B23" s="41"/>
      <c r="C23" s="99"/>
      <c r="D23" s="175"/>
      <c r="E23" s="175"/>
      <c r="F23" s="233">
        <v>7412</v>
      </c>
      <c r="G23" s="232" t="s">
        <v>314</v>
      </c>
      <c r="H23" s="99"/>
      <c r="I23" s="547">
        <v>0</v>
      </c>
      <c r="J23" s="167"/>
      <c r="K23" s="575">
        <f>E84</f>
        <v>0</v>
      </c>
      <c r="L23" s="735" t="s">
        <v>222</v>
      </c>
      <c r="M23" s="156"/>
      <c r="N23" s="156"/>
      <c r="O23" s="155"/>
      <c r="P23" s="176"/>
    </row>
    <row r="24" spans="1:16" ht="15.95" customHeight="1" x14ac:dyDescent="0.2">
      <c r="A24" s="103">
        <v>61</v>
      </c>
      <c r="B24" s="35" t="s">
        <v>223</v>
      </c>
      <c r="C24" s="99"/>
      <c r="D24" s="182">
        <f>D25+D26+D27+D28+D29</f>
        <v>0</v>
      </c>
      <c r="E24" s="182">
        <f t="shared" si="0"/>
        <v>0</v>
      </c>
      <c r="F24" s="233"/>
      <c r="G24" s="232"/>
      <c r="H24" s="99"/>
      <c r="I24" s="558"/>
      <c r="J24" s="27"/>
      <c r="K24" s="574"/>
      <c r="L24" s="736"/>
      <c r="M24" s="156"/>
      <c r="N24" s="156"/>
      <c r="O24" s="155"/>
      <c r="P24" s="176"/>
    </row>
    <row r="25" spans="1:16" ht="15.95" customHeight="1" x14ac:dyDescent="0.2">
      <c r="A25" s="234">
        <v>611</v>
      </c>
      <c r="B25" s="240" t="s">
        <v>224</v>
      </c>
      <c r="C25" s="236"/>
      <c r="D25" s="241">
        <f>SUMIFS('Fiche Action 4'!M:M,'Fiche Action 4'!K:K,"611")</f>
        <v>0</v>
      </c>
      <c r="E25" s="241">
        <f t="shared" si="0"/>
        <v>0</v>
      </c>
      <c r="F25" s="234">
        <v>742</v>
      </c>
      <c r="G25" s="240" t="s">
        <v>225</v>
      </c>
      <c r="H25" s="236"/>
      <c r="I25" s="262">
        <f>SUM(I26)</f>
        <v>0</v>
      </c>
      <c r="J25" s="27"/>
      <c r="K25" s="27"/>
      <c r="L25" s="537"/>
      <c r="M25" s="156"/>
      <c r="N25" s="156"/>
      <c r="O25" s="155"/>
      <c r="P25" s="176"/>
    </row>
    <row r="26" spans="1:16" ht="15.95" customHeight="1" x14ac:dyDescent="0.2">
      <c r="A26" s="234">
        <v>613</v>
      </c>
      <c r="B26" s="240" t="s">
        <v>84</v>
      </c>
      <c r="C26" s="236"/>
      <c r="D26" s="241">
        <f>SUMIFS('Fiche Action 4'!M:M,'Fiche Action 4'!K:K,"613")</f>
        <v>0</v>
      </c>
      <c r="E26" s="241">
        <f t="shared" si="0"/>
        <v>0</v>
      </c>
      <c r="F26" s="233">
        <v>7421</v>
      </c>
      <c r="G26" s="232" t="s">
        <v>220</v>
      </c>
      <c r="H26" s="99"/>
      <c r="I26" s="547">
        <v>0</v>
      </c>
      <c r="J26" s="27"/>
      <c r="K26" s="27"/>
      <c r="L26" s="538"/>
      <c r="M26" s="257"/>
      <c r="N26" s="156"/>
      <c r="O26" s="155"/>
    </row>
    <row r="27" spans="1:16" ht="15.95" customHeight="1" x14ac:dyDescent="0.2">
      <c r="A27" s="234">
        <v>615</v>
      </c>
      <c r="B27" s="240" t="s">
        <v>226</v>
      </c>
      <c r="C27" s="236"/>
      <c r="D27" s="241">
        <f>SUMIFS('Fiche Action 4'!M:M,'Fiche Action 4'!K:K,"615")</f>
        <v>0</v>
      </c>
      <c r="E27" s="241">
        <f t="shared" si="0"/>
        <v>0</v>
      </c>
      <c r="F27" s="234"/>
      <c r="G27" s="240"/>
      <c r="H27" s="236"/>
      <c r="I27" s="262"/>
      <c r="J27" s="27"/>
      <c r="K27" s="27"/>
      <c r="L27" s="539"/>
    </row>
    <row r="28" spans="1:16" ht="15.95" customHeight="1" x14ac:dyDescent="0.2">
      <c r="A28" s="234">
        <v>616</v>
      </c>
      <c r="B28" s="240" t="s">
        <v>108</v>
      </c>
      <c r="C28" s="236"/>
      <c r="D28" s="241">
        <f>SUMIFS('Fiche Action 4'!M:M,'Fiche Action 4'!K:K,"616")</f>
        <v>0</v>
      </c>
      <c r="E28" s="241">
        <f t="shared" si="0"/>
        <v>0</v>
      </c>
      <c r="F28" s="234">
        <v>743</v>
      </c>
      <c r="G28" s="240" t="s">
        <v>227</v>
      </c>
      <c r="H28" s="236"/>
      <c r="I28" s="262">
        <f>SUM(I29:I30)</f>
        <v>0</v>
      </c>
      <c r="J28" s="27"/>
      <c r="K28" s="27"/>
    </row>
    <row r="29" spans="1:16" ht="15.95" customHeight="1" x14ac:dyDescent="0.2">
      <c r="A29" s="234">
        <v>618</v>
      </c>
      <c r="B29" s="240" t="s">
        <v>228</v>
      </c>
      <c r="C29" s="236"/>
      <c r="D29" s="241">
        <f>D30+D31</f>
        <v>0</v>
      </c>
      <c r="E29" s="241">
        <f t="shared" si="0"/>
        <v>0</v>
      </c>
      <c r="F29" s="230">
        <v>7431</v>
      </c>
      <c r="G29" s="230"/>
      <c r="H29" s="231" t="s">
        <v>229</v>
      </c>
      <c r="I29" s="547">
        <v>0</v>
      </c>
      <c r="J29" s="27"/>
      <c r="K29" s="27"/>
    </row>
    <row r="30" spans="1:16" ht="15.95" customHeight="1" x14ac:dyDescent="0.2">
      <c r="A30" s="233">
        <v>6181</v>
      </c>
      <c r="B30" s="232" t="s">
        <v>230</v>
      </c>
      <c r="C30" s="99"/>
      <c r="D30" s="261">
        <f>SUMIFS('Fiche Action 4'!M:M,'Fiche Action 4'!K:K,"6181")</f>
        <v>0</v>
      </c>
      <c r="E30" s="261">
        <f t="shared" si="0"/>
        <v>0</v>
      </c>
      <c r="F30" s="230">
        <v>7432</v>
      </c>
      <c r="G30" s="230"/>
      <c r="H30" s="231" t="s">
        <v>231</v>
      </c>
      <c r="I30" s="547">
        <v>0</v>
      </c>
      <c r="J30" s="27"/>
      <c r="K30" s="27"/>
    </row>
    <row r="31" spans="1:16" ht="15.95" customHeight="1" x14ac:dyDescent="0.2">
      <c r="A31" s="233">
        <v>6182</v>
      </c>
      <c r="B31" s="232" t="s">
        <v>232</v>
      </c>
      <c r="C31" s="99"/>
      <c r="D31" s="261">
        <f>SUMIFS('Fiche Action 4'!M:M,'Fiche Action 4'!K:K,"6182")</f>
        <v>0</v>
      </c>
      <c r="E31" s="261">
        <f t="shared" si="0"/>
        <v>0</v>
      </c>
      <c r="I31" s="570"/>
      <c r="J31" s="27"/>
      <c r="K31" s="27"/>
      <c r="L31" s="537"/>
      <c r="M31" s="156"/>
      <c r="N31" s="156"/>
      <c r="O31" s="155"/>
    </row>
    <row r="32" spans="1:16" ht="15.95" customHeight="1" x14ac:dyDescent="0.2">
      <c r="A32" s="187">
        <v>62</v>
      </c>
      <c r="B32" s="63" t="s">
        <v>45</v>
      </c>
      <c r="C32" s="181"/>
      <c r="D32" s="157">
        <f>D34+D37+D38+D39+D33</f>
        <v>0</v>
      </c>
      <c r="E32" s="157">
        <f t="shared" si="0"/>
        <v>0</v>
      </c>
      <c r="F32" s="234">
        <v>744</v>
      </c>
      <c r="G32" s="240" t="s">
        <v>233</v>
      </c>
      <c r="H32" s="236"/>
      <c r="I32" s="262">
        <f>SUM(I33:I35)</f>
        <v>0</v>
      </c>
      <c r="J32" s="27"/>
      <c r="K32" s="27"/>
      <c r="L32" s="537"/>
      <c r="M32" s="156"/>
      <c r="N32" s="156"/>
      <c r="O32" s="155"/>
    </row>
    <row r="33" spans="1:15" ht="15.95" customHeight="1" x14ac:dyDescent="0.2">
      <c r="A33" s="234">
        <v>621</v>
      </c>
      <c r="B33" s="240" t="s">
        <v>234</v>
      </c>
      <c r="C33" s="236"/>
      <c r="D33" s="241">
        <f>SUMIFS('Fiche Action 4'!M:M,'Fiche Action 4'!K:K,"621")</f>
        <v>0</v>
      </c>
      <c r="E33" s="241">
        <f t="shared" si="0"/>
        <v>0</v>
      </c>
      <c r="F33" s="230">
        <v>7441</v>
      </c>
      <c r="G33" s="230" t="s">
        <v>235</v>
      </c>
      <c r="H33" s="684"/>
      <c r="I33" s="547">
        <v>0</v>
      </c>
      <c r="J33" s="27"/>
      <c r="K33" s="27"/>
      <c r="L33" s="537"/>
      <c r="M33" s="156"/>
      <c r="N33" s="156"/>
      <c r="O33" s="155"/>
    </row>
    <row r="34" spans="1:15" ht="15.95" customHeight="1" x14ac:dyDescent="0.2">
      <c r="A34" s="234">
        <v>622</v>
      </c>
      <c r="B34" s="240" t="s">
        <v>236</v>
      </c>
      <c r="C34" s="236"/>
      <c r="D34" s="241">
        <f>D35+D36</f>
        <v>0</v>
      </c>
      <c r="E34" s="241">
        <f t="shared" si="0"/>
        <v>0</v>
      </c>
      <c r="F34" s="230">
        <v>7442</v>
      </c>
      <c r="G34" s="230" t="s">
        <v>235</v>
      </c>
      <c r="H34" s="684"/>
      <c r="I34" s="546">
        <v>0</v>
      </c>
      <c r="J34" s="27"/>
      <c r="K34" s="27"/>
      <c r="L34" s="537"/>
      <c r="M34" s="156"/>
      <c r="N34" s="156"/>
      <c r="O34" s="155"/>
    </row>
    <row r="35" spans="1:15" ht="15.95" customHeight="1" x14ac:dyDescent="0.2">
      <c r="A35" s="233">
        <v>6228</v>
      </c>
      <c r="B35" s="232" t="s">
        <v>237</v>
      </c>
      <c r="C35" s="99"/>
      <c r="D35" s="261">
        <f>SUMIFS('Fiche Action 4'!M:M,'Fiche Action 4'!K:K,"6228")</f>
        <v>0</v>
      </c>
      <c r="E35" s="261">
        <f t="shared" si="0"/>
        <v>0</v>
      </c>
      <c r="F35" s="230">
        <v>7443</v>
      </c>
      <c r="G35" s="230" t="s">
        <v>235</v>
      </c>
      <c r="H35" s="684"/>
      <c r="I35" s="546">
        <v>0</v>
      </c>
      <c r="J35" s="27"/>
      <c r="K35" s="27"/>
      <c r="L35" s="537"/>
      <c r="M35" s="156"/>
      <c r="N35" s="156"/>
      <c r="O35" s="155"/>
    </row>
    <row r="36" spans="1:15" ht="15.95" customHeight="1" x14ac:dyDescent="0.2">
      <c r="A36" s="233">
        <v>6237</v>
      </c>
      <c r="B36" s="232" t="s">
        <v>238</v>
      </c>
      <c r="C36" s="99"/>
      <c r="D36" s="261">
        <f>SUMIFS('Fiche Action 4'!M:M,'Fiche Action 4'!K:K,"6237")</f>
        <v>0</v>
      </c>
      <c r="E36" s="261">
        <f t="shared" si="0"/>
        <v>0</v>
      </c>
      <c r="F36" s="100"/>
      <c r="G36" s="185"/>
      <c r="H36" s="99"/>
      <c r="I36" s="183"/>
      <c r="J36" s="27"/>
      <c r="K36" s="27"/>
      <c r="L36" s="537"/>
      <c r="M36" s="156"/>
      <c r="N36" s="156"/>
      <c r="O36" s="155"/>
    </row>
    <row r="37" spans="1:15" ht="15.95" customHeight="1" x14ac:dyDescent="0.2">
      <c r="A37" s="234">
        <v>625</v>
      </c>
      <c r="B37" s="240" t="s">
        <v>43</v>
      </c>
      <c r="C37" s="236"/>
      <c r="D37" s="241">
        <f>SUMIFS('Fiche Action 4'!M:M,'Fiche Action 4'!K:K,"625")</f>
        <v>0</v>
      </c>
      <c r="E37" s="241">
        <f t="shared" si="0"/>
        <v>0</v>
      </c>
      <c r="F37" s="234">
        <v>745</v>
      </c>
      <c r="G37" s="240" t="s">
        <v>239</v>
      </c>
      <c r="H37" s="236"/>
      <c r="I37" s="549">
        <v>0</v>
      </c>
      <c r="J37" s="27"/>
      <c r="K37" s="27"/>
      <c r="L37" s="537"/>
      <c r="M37" s="156"/>
      <c r="N37" s="156"/>
      <c r="O37" s="155"/>
    </row>
    <row r="38" spans="1:15" ht="15.95" customHeight="1" x14ac:dyDescent="0.2">
      <c r="A38" s="234">
        <v>626</v>
      </c>
      <c r="B38" s="240" t="s">
        <v>240</v>
      </c>
      <c r="C38" s="236"/>
      <c r="D38" s="241">
        <f>SUMIFS('Fiche Action 4'!M:M,'Fiche Action 4'!K:K,"626")</f>
        <v>0</v>
      </c>
      <c r="E38" s="241">
        <f t="shared" si="0"/>
        <v>0</v>
      </c>
      <c r="F38" s="100"/>
      <c r="H38" s="99"/>
      <c r="I38" s="183"/>
      <c r="J38" s="27"/>
      <c r="K38" s="27"/>
      <c r="L38" s="537"/>
      <c r="M38" s="156"/>
      <c r="N38" s="156"/>
      <c r="O38" s="155"/>
    </row>
    <row r="39" spans="1:15" ht="15.95" customHeight="1" x14ac:dyDescent="0.2">
      <c r="A39" s="234">
        <v>627</v>
      </c>
      <c r="B39" s="240" t="s">
        <v>241</v>
      </c>
      <c r="C39" s="236"/>
      <c r="D39" s="241">
        <f>SUMIFS('Fiche Action 4'!M:M,'Fiche Action 4'!K:K,"627")</f>
        <v>0</v>
      </c>
      <c r="E39" s="241">
        <f t="shared" si="0"/>
        <v>0</v>
      </c>
      <c r="F39" s="234"/>
      <c r="G39" s="240"/>
      <c r="H39" s="236"/>
      <c r="I39" s="262"/>
      <c r="J39" s="27"/>
      <c r="K39" s="27"/>
      <c r="L39" s="551" t="s">
        <v>242</v>
      </c>
      <c r="M39" s="156"/>
      <c r="N39" s="156"/>
      <c r="O39" s="155"/>
    </row>
    <row r="40" spans="1:15" ht="15.95" customHeight="1" x14ac:dyDescent="0.2">
      <c r="A40" s="103">
        <v>63</v>
      </c>
      <c r="B40" s="35" t="s">
        <v>243</v>
      </c>
      <c r="C40" s="181"/>
      <c r="D40" s="186">
        <f>D44+D41</f>
        <v>0</v>
      </c>
      <c r="E40" s="186">
        <f t="shared" si="0"/>
        <v>0</v>
      </c>
      <c r="F40" s="230"/>
      <c r="G40" s="230"/>
      <c r="H40" s="231"/>
      <c r="I40" s="262"/>
      <c r="J40" s="27"/>
      <c r="K40" s="27"/>
      <c r="L40" s="537"/>
      <c r="M40" s="156"/>
      <c r="N40" s="156"/>
      <c r="O40" s="155"/>
    </row>
    <row r="41" spans="1:15" ht="15.95" customHeight="1" x14ac:dyDescent="0.2">
      <c r="A41" s="234">
        <v>631</v>
      </c>
      <c r="B41" s="240" t="s">
        <v>244</v>
      </c>
      <c r="C41" s="236"/>
      <c r="D41" s="241">
        <f>D43</f>
        <v>0</v>
      </c>
      <c r="E41" s="241">
        <f t="shared" si="0"/>
        <v>0</v>
      </c>
      <c r="F41" s="100"/>
      <c r="H41" s="99"/>
      <c r="I41" s="183"/>
      <c r="J41" s="27"/>
      <c r="K41" s="27"/>
      <c r="L41" s="537"/>
      <c r="M41" s="156"/>
      <c r="N41" s="156"/>
      <c r="O41" s="155"/>
    </row>
    <row r="42" spans="1:15" ht="15.95" customHeight="1" x14ac:dyDescent="0.2">
      <c r="A42" s="233">
        <v>631</v>
      </c>
      <c r="B42" s="232" t="s">
        <v>245</v>
      </c>
      <c r="C42" s="99"/>
      <c r="D42" s="261">
        <f>SUMIFS('Fiche Action 4'!M:M,'Fiche Action 4'!K:K,"6631")</f>
        <v>0</v>
      </c>
      <c r="E42" s="261">
        <f t="shared" si="0"/>
        <v>0</v>
      </c>
      <c r="F42" s="234">
        <v>746</v>
      </c>
      <c r="G42" s="240" t="s">
        <v>246</v>
      </c>
      <c r="H42" s="236"/>
      <c r="I42" s="262">
        <f>SUM(I43)</f>
        <v>0</v>
      </c>
      <c r="J42" s="27"/>
      <c r="K42" s="27"/>
      <c r="L42" s="537"/>
      <c r="M42" s="156"/>
      <c r="N42" s="156"/>
      <c r="O42" s="155"/>
    </row>
    <row r="43" spans="1:15" ht="15.95" customHeight="1" x14ac:dyDescent="0.2">
      <c r="A43" s="233">
        <v>6313</v>
      </c>
      <c r="B43" s="232" t="s">
        <v>247</v>
      </c>
      <c r="C43" s="99"/>
      <c r="D43" s="261">
        <f>SUMIFS('Fiche Action 4'!M:M,'Fiche Action 4'!K:K,"6313")</f>
        <v>0</v>
      </c>
      <c r="E43" s="261">
        <f t="shared" si="0"/>
        <v>0</v>
      </c>
      <c r="F43" s="230">
        <v>7461</v>
      </c>
      <c r="G43" s="230" t="s">
        <v>248</v>
      </c>
      <c r="H43" s="231"/>
      <c r="I43" s="546">
        <v>0</v>
      </c>
      <c r="J43" s="27"/>
      <c r="K43" s="27"/>
      <c r="L43" s="537"/>
      <c r="M43" s="156"/>
      <c r="N43" s="156"/>
      <c r="O43" s="155"/>
    </row>
    <row r="44" spans="1:15" ht="15.95" customHeight="1" x14ac:dyDescent="0.2">
      <c r="A44" s="234">
        <v>635</v>
      </c>
      <c r="B44" s="240" t="s">
        <v>249</v>
      </c>
      <c r="C44" s="236"/>
      <c r="D44" s="241">
        <f>SUMIFS('Fiche Action 4'!M:M,'Fiche Action 4'!K:K,"635")</f>
        <v>0</v>
      </c>
      <c r="E44" s="241">
        <f t="shared" si="0"/>
        <v>0</v>
      </c>
      <c r="F44" s="234"/>
      <c r="G44" s="240"/>
      <c r="H44" s="236"/>
      <c r="I44" s="241"/>
      <c r="J44" s="27"/>
      <c r="K44" s="27"/>
      <c r="L44" s="537"/>
      <c r="M44" s="156"/>
      <c r="N44" s="156"/>
      <c r="O44" s="155"/>
    </row>
    <row r="45" spans="1:15" ht="15.95" customHeight="1" x14ac:dyDescent="0.2">
      <c r="A45" s="103">
        <v>64</v>
      </c>
      <c r="B45" s="35" t="s">
        <v>27</v>
      </c>
      <c r="C45" s="181"/>
      <c r="D45" s="157">
        <f>SUM(D46:D48)</f>
        <v>0</v>
      </c>
      <c r="E45" s="157">
        <f t="shared" si="0"/>
        <v>0</v>
      </c>
      <c r="F45" s="234"/>
      <c r="G45" s="240"/>
      <c r="H45" s="236"/>
      <c r="I45" s="241"/>
      <c r="J45" s="27"/>
      <c r="K45" s="27"/>
      <c r="M45" s="156"/>
      <c r="N45" s="156"/>
      <c r="O45" s="155"/>
    </row>
    <row r="46" spans="1:15" ht="15.95" customHeight="1" x14ac:dyDescent="0.2">
      <c r="A46" s="234">
        <v>641</v>
      </c>
      <c r="B46" s="235" t="s">
        <v>33</v>
      </c>
      <c r="C46" s="236"/>
      <c r="D46" s="237">
        <f>SUMIFS('Fiche Action 4'!M:M,'Fiche Action 4'!K:K,"641")</f>
        <v>0</v>
      </c>
      <c r="E46" s="237">
        <f t="shared" si="0"/>
        <v>0</v>
      </c>
      <c r="F46" s="234"/>
      <c r="G46" s="240"/>
      <c r="H46" s="236"/>
      <c r="I46" s="241"/>
      <c r="J46" s="27"/>
      <c r="K46" s="27"/>
      <c r="L46" s="537"/>
      <c r="M46" s="156"/>
      <c r="N46" s="156"/>
      <c r="O46" s="155"/>
    </row>
    <row r="47" spans="1:15" ht="15.95" customHeight="1" x14ac:dyDescent="0.2">
      <c r="A47" s="234">
        <v>645</v>
      </c>
      <c r="B47" s="238" t="s">
        <v>37</v>
      </c>
      <c r="C47" s="236"/>
      <c r="D47" s="239">
        <f>SUMIFS('Fiche Action 4'!M:M,'Fiche Action 4'!K:K,"645")</f>
        <v>0</v>
      </c>
      <c r="E47" s="239">
        <f t="shared" si="0"/>
        <v>0</v>
      </c>
      <c r="F47" s="154">
        <v>75</v>
      </c>
      <c r="G47" s="35" t="s">
        <v>250</v>
      </c>
      <c r="H47" s="99"/>
      <c r="I47" s="186">
        <f>SUM(I50,I51,I52)</f>
        <v>0</v>
      </c>
      <c r="J47" s="27"/>
      <c r="K47" s="27"/>
      <c r="L47" s="537"/>
      <c r="M47" s="156"/>
      <c r="N47" s="156"/>
      <c r="O47" s="155"/>
    </row>
    <row r="48" spans="1:15" ht="15.95" customHeight="1" x14ac:dyDescent="0.2">
      <c r="A48" s="234">
        <v>647</v>
      </c>
      <c r="B48" s="240" t="s">
        <v>251</v>
      </c>
      <c r="C48" s="236"/>
      <c r="D48" s="239">
        <f>SUM(D49:D50)</f>
        <v>0</v>
      </c>
      <c r="E48" s="239">
        <f t="shared" si="0"/>
        <v>0</v>
      </c>
      <c r="F48" s="101"/>
      <c r="G48" s="35"/>
      <c r="H48" s="99"/>
      <c r="I48" s="186"/>
      <c r="J48" s="27"/>
      <c r="K48" s="27"/>
      <c r="L48" s="537"/>
      <c r="M48" s="156"/>
      <c r="N48" s="156"/>
      <c r="O48" s="155"/>
    </row>
    <row r="49" spans="1:15" ht="15.95" customHeight="1" x14ac:dyDescent="0.2">
      <c r="A49" s="233">
        <v>6471</v>
      </c>
      <c r="B49" s="232" t="s">
        <v>252</v>
      </c>
      <c r="C49" s="99"/>
      <c r="D49" s="261">
        <f>SUMIFS('Fiche Action 4'!M:M,'Fiche Action 4'!K:K,"6471")</f>
        <v>0</v>
      </c>
      <c r="E49" s="261">
        <f t="shared" si="0"/>
        <v>0</v>
      </c>
      <c r="F49" s="101"/>
      <c r="G49" s="35"/>
      <c r="H49" s="99"/>
      <c r="I49" s="186"/>
      <c r="J49" s="27"/>
      <c r="K49" s="27"/>
      <c r="L49" s="537"/>
      <c r="M49" s="156"/>
      <c r="N49" s="156"/>
      <c r="O49" s="155"/>
    </row>
    <row r="50" spans="1:15" ht="15.95" customHeight="1" x14ac:dyDescent="0.2">
      <c r="A50" s="233">
        <v>6475</v>
      </c>
      <c r="B50" s="232" t="s">
        <v>253</v>
      </c>
      <c r="C50" s="99"/>
      <c r="D50" s="261">
        <f>SUM(D51:D52)</f>
        <v>0</v>
      </c>
      <c r="E50" s="261">
        <f t="shared" si="0"/>
        <v>0</v>
      </c>
      <c r="F50" s="234">
        <v>754</v>
      </c>
      <c r="G50" s="240" t="s">
        <v>254</v>
      </c>
      <c r="H50" s="236"/>
      <c r="I50" s="544">
        <v>0</v>
      </c>
      <c r="J50" s="27"/>
      <c r="K50" s="27"/>
      <c r="L50" s="537"/>
      <c r="M50" s="156"/>
      <c r="N50" s="156"/>
      <c r="O50" s="155"/>
    </row>
    <row r="51" spans="1:15" ht="15.95" customHeight="1" x14ac:dyDescent="0.2">
      <c r="A51" s="266">
        <v>64751</v>
      </c>
      <c r="B51" s="232" t="s">
        <v>255</v>
      </c>
      <c r="C51" s="99"/>
      <c r="D51" s="261">
        <f>SUMIFS('Fiche Action 4'!M:M,'Fiche Action 4'!K:K,"64751")</f>
        <v>0</v>
      </c>
      <c r="E51" s="261">
        <f t="shared" si="0"/>
        <v>0</v>
      </c>
      <c r="F51" s="234">
        <v>755</v>
      </c>
      <c r="G51" s="240" t="s">
        <v>256</v>
      </c>
      <c r="H51" s="236"/>
      <c r="I51" s="544">
        <v>0</v>
      </c>
      <c r="J51" s="27"/>
      <c r="K51" s="27"/>
      <c r="L51" s="537"/>
      <c r="M51" s="156"/>
      <c r="N51" s="156"/>
      <c r="O51" s="155"/>
    </row>
    <row r="52" spans="1:15" ht="15.95" customHeight="1" x14ac:dyDescent="0.2">
      <c r="A52" s="266">
        <v>64752</v>
      </c>
      <c r="B52" s="232" t="s">
        <v>257</v>
      </c>
      <c r="C52" s="99"/>
      <c r="D52" s="261">
        <f>SUMIFS('Fiche Action 4'!M:M,'Fiche Action 4'!K:K,"64752")</f>
        <v>0</v>
      </c>
      <c r="E52" s="261">
        <f t="shared" si="0"/>
        <v>0</v>
      </c>
      <c r="F52" s="234">
        <v>756</v>
      </c>
      <c r="G52" s="240" t="s">
        <v>258</v>
      </c>
      <c r="H52" s="236"/>
      <c r="I52" s="544">
        <v>0</v>
      </c>
      <c r="J52" s="27"/>
      <c r="K52" s="27"/>
      <c r="L52" s="537"/>
      <c r="M52" s="156"/>
      <c r="N52" s="156"/>
      <c r="O52" s="155"/>
    </row>
    <row r="53" spans="1:15" ht="15.95" customHeight="1" x14ac:dyDescent="0.2">
      <c r="A53" s="103">
        <v>65</v>
      </c>
      <c r="B53" s="63" t="s">
        <v>259</v>
      </c>
      <c r="C53" s="99"/>
      <c r="D53" s="36">
        <f>SUMIFS('Fiche Action 4'!M:M,'Fiche Action 4'!K:K,"65")</f>
        <v>0</v>
      </c>
      <c r="E53" s="36">
        <f t="shared" si="0"/>
        <v>0</v>
      </c>
      <c r="F53" s="189"/>
      <c r="G53" s="676" t="s">
        <v>315</v>
      </c>
      <c r="H53" s="677"/>
      <c r="I53" s="544">
        <v>2740</v>
      </c>
      <c r="J53" s="27"/>
      <c r="K53" s="27"/>
      <c r="L53" s="537"/>
      <c r="M53" s="156"/>
      <c r="N53" s="156"/>
      <c r="O53" s="155"/>
    </row>
    <row r="54" spans="1:15" ht="15.95" customHeight="1" thickBot="1" x14ac:dyDescent="0.25">
      <c r="A54" s="191"/>
      <c r="C54" s="99"/>
      <c r="D54" s="175"/>
      <c r="E54" s="175"/>
      <c r="F54" s="189"/>
      <c r="G54" s="166"/>
      <c r="H54" s="190"/>
      <c r="I54" s="175"/>
      <c r="J54" s="27"/>
      <c r="K54" s="27"/>
      <c r="L54" s="537"/>
      <c r="M54" s="156"/>
      <c r="N54" s="156"/>
      <c r="O54" s="155"/>
    </row>
    <row r="55" spans="1:15" ht="15.95" customHeight="1" thickBot="1" x14ac:dyDescent="0.25">
      <c r="A55" s="248"/>
      <c r="B55" s="242"/>
      <c r="C55" s="243" t="s">
        <v>260</v>
      </c>
      <c r="D55" s="249">
        <f>D8+D24+D32+D40+D45+D53</f>
        <v>0</v>
      </c>
      <c r="E55" s="249">
        <f t="shared" si="0"/>
        <v>0</v>
      </c>
      <c r="F55" s="248"/>
      <c r="G55" s="242"/>
      <c r="H55" s="250" t="s">
        <v>260</v>
      </c>
      <c r="I55" s="244">
        <f>I42+I20+I8+I17</f>
        <v>0</v>
      </c>
      <c r="J55" s="27"/>
      <c r="K55" s="27"/>
      <c r="L55" s="537"/>
      <c r="M55" s="156"/>
      <c r="N55" s="156"/>
      <c r="O55" s="155"/>
    </row>
    <row r="56" spans="1:15" ht="15.95" customHeight="1" x14ac:dyDescent="0.2">
      <c r="A56" s="187">
        <v>66</v>
      </c>
      <c r="B56" s="35" t="s">
        <v>261</v>
      </c>
      <c r="C56" s="195"/>
      <c r="D56" s="179">
        <f>SUM(D57:D61)</f>
        <v>0</v>
      </c>
      <c r="E56" s="179">
        <f t="shared" si="0"/>
        <v>0</v>
      </c>
      <c r="F56" s="154">
        <v>76</v>
      </c>
      <c r="G56" s="35" t="s">
        <v>262</v>
      </c>
      <c r="H56" s="64"/>
      <c r="I56" s="196">
        <f>SUM(I58,I57,I59)</f>
        <v>0</v>
      </c>
      <c r="J56" s="27"/>
      <c r="K56" s="27"/>
      <c r="L56" s="537"/>
      <c r="M56" s="156"/>
      <c r="N56" s="156"/>
      <c r="O56" s="155"/>
    </row>
    <row r="57" spans="1:15" ht="15.95" customHeight="1" x14ac:dyDescent="0.2">
      <c r="A57" s="234">
        <v>661</v>
      </c>
      <c r="B57" s="240" t="s">
        <v>263</v>
      </c>
      <c r="C57" s="236"/>
      <c r="D57" s="241">
        <f>SUMIFS('Fiche Action 4'!M:M,'Fiche Action 4'!K:K,"661")</f>
        <v>0</v>
      </c>
      <c r="E57" s="241">
        <f t="shared" si="0"/>
        <v>0</v>
      </c>
      <c r="F57" s="234">
        <v>761</v>
      </c>
      <c r="G57" s="240" t="s">
        <v>264</v>
      </c>
      <c r="H57" s="236"/>
      <c r="I57" s="544">
        <v>0</v>
      </c>
      <c r="J57" s="27"/>
      <c r="K57" s="27"/>
      <c r="L57" s="537"/>
      <c r="M57" s="156"/>
      <c r="N57" s="156"/>
      <c r="O57" s="155"/>
    </row>
    <row r="58" spans="1:15" ht="15.95" customHeight="1" x14ac:dyDescent="0.2">
      <c r="A58" s="234">
        <v>667</v>
      </c>
      <c r="B58" s="240" t="s">
        <v>265</v>
      </c>
      <c r="C58" s="236"/>
      <c r="D58" s="241">
        <f>SUMIFS('Fiche Action 4'!M:M,'Fiche Action 4'!K:K,"667")</f>
        <v>0</v>
      </c>
      <c r="E58" s="241">
        <f t="shared" si="0"/>
        <v>0</v>
      </c>
      <c r="F58" s="234">
        <v>762</v>
      </c>
      <c r="G58" s="240" t="s">
        <v>266</v>
      </c>
      <c r="H58" s="236"/>
      <c r="I58" s="544">
        <v>0</v>
      </c>
      <c r="J58" s="27"/>
      <c r="K58" s="27"/>
      <c r="L58" s="537"/>
      <c r="M58" s="156"/>
      <c r="N58" s="156"/>
      <c r="O58" s="155"/>
    </row>
    <row r="59" spans="1:15" ht="15.95" customHeight="1" x14ac:dyDescent="0.2">
      <c r="A59" s="234"/>
      <c r="B59" s="240"/>
      <c r="C59" s="236"/>
      <c r="D59" s="241"/>
      <c r="E59" s="241">
        <f t="shared" si="0"/>
        <v>0</v>
      </c>
      <c r="F59" s="234">
        <v>767</v>
      </c>
      <c r="G59" s="240" t="s">
        <v>267</v>
      </c>
      <c r="H59" s="236"/>
      <c r="I59" s="544">
        <v>0</v>
      </c>
      <c r="J59" s="27"/>
      <c r="K59" s="27"/>
      <c r="L59" s="537"/>
      <c r="M59" s="156"/>
      <c r="N59" s="156"/>
      <c r="O59" s="155"/>
    </row>
    <row r="60" spans="1:15" ht="15.95" customHeight="1" x14ac:dyDescent="0.2">
      <c r="A60" s="191"/>
      <c r="C60" s="99"/>
      <c r="D60" s="175"/>
      <c r="E60" s="175"/>
      <c r="F60" s="104"/>
      <c r="G60" s="41"/>
      <c r="H60" s="67"/>
      <c r="I60" s="183"/>
      <c r="J60" s="27"/>
      <c r="K60" s="27"/>
      <c r="L60" s="537"/>
      <c r="M60" s="156"/>
      <c r="N60" s="156"/>
      <c r="O60" s="155"/>
    </row>
    <row r="61" spans="1:15" ht="15.95" customHeight="1" thickBot="1" x14ac:dyDescent="0.25">
      <c r="A61" s="197"/>
      <c r="B61" s="724"/>
      <c r="C61" s="725"/>
      <c r="D61" s="158"/>
      <c r="E61" s="158"/>
      <c r="F61" s="104"/>
      <c r="G61" s="733"/>
      <c r="H61" s="734"/>
      <c r="I61" s="158"/>
      <c r="J61" s="27"/>
      <c r="K61" s="27"/>
      <c r="L61" s="537"/>
      <c r="M61" s="156"/>
      <c r="N61" s="156"/>
      <c r="O61" s="155"/>
    </row>
    <row r="62" spans="1:15" ht="15.95" customHeight="1" thickBot="1" x14ac:dyDescent="0.25">
      <c r="A62" s="248"/>
      <c r="B62" s="242"/>
      <c r="C62" s="243" t="s">
        <v>268</v>
      </c>
      <c r="D62" s="244">
        <f>D56</f>
        <v>0</v>
      </c>
      <c r="E62" s="244">
        <f t="shared" si="0"/>
        <v>0</v>
      </c>
      <c r="F62" s="245"/>
      <c r="G62" s="246"/>
      <c r="H62" s="247" t="s">
        <v>269</v>
      </c>
      <c r="I62" s="244">
        <f>I56</f>
        <v>0</v>
      </c>
      <c r="J62" s="27"/>
      <c r="K62" s="27"/>
      <c r="L62" s="537"/>
      <c r="M62" s="156"/>
      <c r="N62" s="156"/>
      <c r="O62" s="155"/>
    </row>
    <row r="63" spans="1:15" ht="15.95" customHeight="1" x14ac:dyDescent="0.2">
      <c r="A63" s="197"/>
      <c r="B63" s="726"/>
      <c r="C63" s="727"/>
      <c r="D63" s="198"/>
      <c r="E63" s="198"/>
      <c r="F63" s="167"/>
      <c r="G63" s="726"/>
      <c r="H63" s="727"/>
      <c r="I63" s="196"/>
      <c r="J63" s="27"/>
      <c r="K63" s="27"/>
      <c r="L63" s="537"/>
      <c r="M63" s="156"/>
      <c r="N63" s="156"/>
      <c r="O63" s="155"/>
    </row>
    <row r="64" spans="1:15" ht="15.95" customHeight="1" x14ac:dyDescent="0.2">
      <c r="A64" s="187">
        <v>67</v>
      </c>
      <c r="B64" s="35" t="s">
        <v>270</v>
      </c>
      <c r="C64" s="195"/>
      <c r="D64" s="199">
        <f>D65+D66</f>
        <v>0</v>
      </c>
      <c r="E64" s="199">
        <f t="shared" si="0"/>
        <v>0</v>
      </c>
      <c r="F64" s="166">
        <v>77</v>
      </c>
      <c r="G64" s="35" t="s">
        <v>271</v>
      </c>
      <c r="H64" s="64"/>
      <c r="I64" s="157">
        <f>SUM(I65:I67)</f>
        <v>0</v>
      </c>
      <c r="J64" s="27"/>
      <c r="K64" s="27"/>
      <c r="M64" s="63"/>
      <c r="N64" s="63"/>
      <c r="O64" s="168"/>
    </row>
    <row r="65" spans="1:15" ht="15.95" customHeight="1" x14ac:dyDescent="0.2">
      <c r="A65" s="234">
        <v>671</v>
      </c>
      <c r="B65" s="240" t="s">
        <v>272</v>
      </c>
      <c r="C65" s="236"/>
      <c r="D65" s="241">
        <f>SUMIFS('Fiche Action 4'!M:M,'Fiche Action 4'!K:K,"671")</f>
        <v>0</v>
      </c>
      <c r="E65" s="241">
        <f t="shared" si="0"/>
        <v>0</v>
      </c>
      <c r="F65" s="234">
        <v>771</v>
      </c>
      <c r="G65" s="240" t="s">
        <v>272</v>
      </c>
      <c r="H65" s="236"/>
      <c r="I65" s="544">
        <v>0</v>
      </c>
      <c r="J65" s="27"/>
      <c r="K65" s="27"/>
      <c r="M65" s="63"/>
      <c r="N65" s="63"/>
      <c r="O65" s="200"/>
    </row>
    <row r="66" spans="1:15" ht="15.95" customHeight="1" x14ac:dyDescent="0.2">
      <c r="A66" s="234">
        <v>672</v>
      </c>
      <c r="B66" s="240" t="s">
        <v>273</v>
      </c>
      <c r="C66" s="236"/>
      <c r="D66" s="241">
        <f>SUMIFS('Fiche Action 4'!M:M,'Fiche Action 4'!K:K,"672")</f>
        <v>0</v>
      </c>
      <c r="E66" s="241">
        <f t="shared" si="0"/>
        <v>0</v>
      </c>
      <c r="F66" s="234">
        <v>772</v>
      </c>
      <c r="G66" s="240" t="s">
        <v>274</v>
      </c>
      <c r="H66" s="236"/>
      <c r="I66" s="544">
        <v>0</v>
      </c>
      <c r="J66" s="27"/>
      <c r="K66" s="27"/>
      <c r="M66" s="63"/>
      <c r="N66" s="63"/>
      <c r="O66" s="200"/>
    </row>
    <row r="67" spans="1:15" ht="15.95" customHeight="1" x14ac:dyDescent="0.2">
      <c r="A67" s="234">
        <v>675</v>
      </c>
      <c r="B67" s="240" t="s">
        <v>275</v>
      </c>
      <c r="C67" s="236"/>
      <c r="D67" s="241">
        <f>SUMIFS('Fiche Action 4'!M:M,'Fiche Action 4'!K:K,"675")</f>
        <v>0</v>
      </c>
      <c r="E67" s="241">
        <f t="shared" si="0"/>
        <v>0</v>
      </c>
      <c r="F67" s="234"/>
      <c r="G67" s="240" t="s">
        <v>275</v>
      </c>
      <c r="H67" s="236"/>
      <c r="I67" s="544">
        <v>0</v>
      </c>
      <c r="J67" s="27"/>
      <c r="K67" s="27"/>
      <c r="M67" s="63"/>
      <c r="N67" s="63"/>
      <c r="O67" s="200"/>
    </row>
    <row r="68" spans="1:15" ht="15.95" customHeight="1" x14ac:dyDescent="0.2">
      <c r="A68" s="103">
        <v>68</v>
      </c>
      <c r="B68" s="35" t="s">
        <v>172</v>
      </c>
      <c r="C68" s="195"/>
      <c r="D68" s="186">
        <f>SUMIFS('Fiche Action 4'!M:M,'Fiche Action 4'!K:K,"68")</f>
        <v>0</v>
      </c>
      <c r="E68" s="186">
        <f t="shared" si="0"/>
        <v>0</v>
      </c>
      <c r="F68" s="166">
        <v>78</v>
      </c>
      <c r="G68" s="35" t="s">
        <v>276</v>
      </c>
      <c r="H68" s="99"/>
      <c r="I68" s="545">
        <v>0</v>
      </c>
      <c r="J68" s="27"/>
      <c r="K68" s="27"/>
      <c r="M68" s="63"/>
      <c r="N68" s="63"/>
      <c r="O68" s="200"/>
    </row>
    <row r="69" spans="1:15" ht="15.95" customHeight="1" x14ac:dyDescent="0.2">
      <c r="A69" s="103"/>
      <c r="B69" s="35"/>
      <c r="C69" s="195"/>
      <c r="D69" s="202"/>
      <c r="E69" s="202"/>
      <c r="F69" s="203">
        <v>79</v>
      </c>
      <c r="G69" s="35" t="s">
        <v>277</v>
      </c>
      <c r="H69" s="99"/>
      <c r="I69" s="157">
        <f>I70</f>
        <v>0</v>
      </c>
      <c r="J69" s="27"/>
      <c r="K69" s="27"/>
      <c r="M69" s="63"/>
      <c r="N69" s="63"/>
      <c r="O69" s="200"/>
    </row>
    <row r="70" spans="1:15" ht="15.95" customHeight="1" thickBot="1" x14ac:dyDescent="0.25">
      <c r="A70" s="103">
        <v>69</v>
      </c>
      <c r="B70" s="35" t="s">
        <v>278</v>
      </c>
      <c r="C70" s="204"/>
      <c r="D70" s="205">
        <f>SUMIFS('Fiche Action 4'!M:M,'Fiche Action 4'!K:K,"69")</f>
        <v>0</v>
      </c>
      <c r="E70" s="205">
        <f t="shared" si="0"/>
        <v>0</v>
      </c>
      <c r="F70" s="234">
        <v>792</v>
      </c>
      <c r="G70" s="240" t="s">
        <v>65</v>
      </c>
      <c r="H70" s="236"/>
      <c r="I70" s="544">
        <v>0</v>
      </c>
      <c r="J70" s="27"/>
      <c r="K70" s="27"/>
      <c r="L70" s="543" t="s">
        <v>279</v>
      </c>
      <c r="M70" s="63"/>
      <c r="N70" s="63"/>
      <c r="O70" s="201"/>
    </row>
    <row r="71" spans="1:15" ht="15.95" customHeight="1" thickBot="1" x14ac:dyDescent="0.25">
      <c r="A71" s="248"/>
      <c r="B71" s="242"/>
      <c r="C71" s="251" t="s">
        <v>280</v>
      </c>
      <c r="D71" s="252">
        <f>D64+D68+D70</f>
        <v>0</v>
      </c>
      <c r="E71" s="252">
        <f t="shared" si="0"/>
        <v>0</v>
      </c>
      <c r="F71" s="248"/>
      <c r="G71" s="242"/>
      <c r="H71" s="243" t="s">
        <v>280</v>
      </c>
      <c r="I71" s="244">
        <f>I64+I68+I69</f>
        <v>0</v>
      </c>
      <c r="J71" s="27"/>
      <c r="K71" s="27"/>
      <c r="O71" s="174"/>
    </row>
    <row r="72" spans="1:15" ht="15.95" customHeight="1" thickBot="1" x14ac:dyDescent="0.25">
      <c r="A72" s="197"/>
      <c r="B72" s="726"/>
      <c r="C72" s="727"/>
      <c r="D72" s="183"/>
      <c r="E72" s="183"/>
      <c r="F72" s="167"/>
      <c r="G72" s="726"/>
      <c r="H72" s="727"/>
      <c r="I72" s="183"/>
      <c r="J72" s="27"/>
      <c r="K72" s="27"/>
      <c r="O72" s="174"/>
    </row>
    <row r="73" spans="1:15" ht="15.95" customHeight="1" thickBot="1" x14ac:dyDescent="0.25">
      <c r="A73" s="197"/>
      <c r="B73" s="206" t="s">
        <v>281</v>
      </c>
      <c r="C73" s="207"/>
      <c r="D73" s="208">
        <f>D71+D62+D55</f>
        <v>0</v>
      </c>
      <c r="E73" s="208">
        <f t="shared" si="0"/>
        <v>0</v>
      </c>
      <c r="F73" s="167"/>
      <c r="G73" s="206" t="s">
        <v>282</v>
      </c>
      <c r="H73" s="207"/>
      <c r="I73" s="208">
        <f>I71+I62+I55</f>
        <v>0</v>
      </c>
      <c r="J73" s="27"/>
      <c r="K73" s="27"/>
      <c r="O73" s="174"/>
    </row>
    <row r="74" spans="1:15" ht="15.95" customHeight="1" thickBot="1" x14ac:dyDescent="0.25">
      <c r="A74" s="197"/>
      <c r="B74" s="724"/>
      <c r="C74" s="725"/>
      <c r="D74" s="188"/>
      <c r="E74" s="188"/>
      <c r="F74" s="167"/>
      <c r="G74" s="726"/>
      <c r="H74" s="727"/>
      <c r="I74" s="209"/>
      <c r="J74" s="27"/>
      <c r="K74" s="27"/>
    </row>
    <row r="75" spans="1:15" ht="15.95" customHeight="1" thickBot="1" x14ac:dyDescent="0.25">
      <c r="A75" s="248"/>
      <c r="B75" s="250" t="s">
        <v>283</v>
      </c>
      <c r="C75" s="243"/>
      <c r="D75" s="253">
        <f>D73</f>
        <v>0</v>
      </c>
      <c r="E75" s="253">
        <f t="shared" ref="E75:E80" si="1">ROUNDUP(D75,-1)</f>
        <v>0</v>
      </c>
      <c r="F75" s="254"/>
      <c r="G75" s="250" t="s">
        <v>283</v>
      </c>
      <c r="H75" s="243"/>
      <c r="I75" s="255">
        <f>I73</f>
        <v>0</v>
      </c>
      <c r="J75" s="27"/>
      <c r="K75" s="680"/>
      <c r="M75" s="63"/>
      <c r="N75" s="63"/>
      <c r="O75" s="201"/>
    </row>
    <row r="76" spans="1:15" ht="15.95" customHeight="1" x14ac:dyDescent="0.2">
      <c r="A76" s="212"/>
      <c r="B76" s="213"/>
      <c r="C76" s="214"/>
      <c r="D76" s="215"/>
      <c r="E76" s="215"/>
      <c r="F76" s="167"/>
      <c r="G76" s="27"/>
      <c r="H76" s="216"/>
      <c r="I76" s="215"/>
      <c r="J76" s="27"/>
      <c r="K76" s="27"/>
      <c r="M76" s="63"/>
      <c r="N76" s="63"/>
      <c r="O76" s="201"/>
    </row>
    <row r="77" spans="1:15" ht="15.95" customHeight="1" x14ac:dyDescent="0.2">
      <c r="A77" s="728" t="s">
        <v>284</v>
      </c>
      <c r="B77" s="729"/>
      <c r="C77" s="730"/>
      <c r="D77" s="217">
        <f>SUM(D78:D80)</f>
        <v>0</v>
      </c>
      <c r="E77" s="217">
        <f t="shared" si="1"/>
        <v>0</v>
      </c>
      <c r="F77" s="728" t="s">
        <v>285</v>
      </c>
      <c r="G77" s="731"/>
      <c r="H77" s="732"/>
      <c r="I77" s="217">
        <f>SUM(I78:I80)</f>
        <v>0</v>
      </c>
      <c r="J77" s="27"/>
      <c r="K77" s="27"/>
      <c r="M77" s="63"/>
      <c r="N77" s="63"/>
      <c r="O77" s="201"/>
    </row>
    <row r="78" spans="1:15" ht="15.95" customHeight="1" x14ac:dyDescent="0.2">
      <c r="A78" s="234">
        <v>860</v>
      </c>
      <c r="B78" s="240" t="s">
        <v>286</v>
      </c>
      <c r="C78" s="236"/>
      <c r="D78" s="241">
        <f>SUMIFS('Fiche Action 4'!M:M,'Fiche Action 4'!K:K,"860")</f>
        <v>0</v>
      </c>
      <c r="E78" s="241">
        <f t="shared" si="1"/>
        <v>0</v>
      </c>
      <c r="F78" s="234">
        <v>870</v>
      </c>
      <c r="G78" s="240" t="s">
        <v>287</v>
      </c>
      <c r="H78" s="236"/>
      <c r="I78" s="544">
        <v>0</v>
      </c>
      <c r="J78" s="27"/>
      <c r="K78" s="27"/>
      <c r="O78" s="174"/>
    </row>
    <row r="79" spans="1:15" ht="15.95" customHeight="1" x14ac:dyDescent="0.2">
      <c r="A79" s="234">
        <v>861</v>
      </c>
      <c r="B79" s="240" t="s">
        <v>288</v>
      </c>
      <c r="C79" s="236"/>
      <c r="D79" s="241">
        <f>SUMIFS('Fiche Action 4'!M:M,'Fiche Action 4'!K:K,"861")</f>
        <v>0</v>
      </c>
      <c r="E79" s="241">
        <f t="shared" si="1"/>
        <v>0</v>
      </c>
      <c r="F79" s="234">
        <v>871</v>
      </c>
      <c r="G79" s="240" t="s">
        <v>289</v>
      </c>
      <c r="H79" s="236"/>
      <c r="I79" s="544">
        <v>0</v>
      </c>
      <c r="J79" s="27"/>
      <c r="K79" s="27"/>
    </row>
    <row r="80" spans="1:15" ht="15.95" customHeight="1" x14ac:dyDescent="0.2">
      <c r="A80" s="234">
        <v>864</v>
      </c>
      <c r="B80" s="240" t="s">
        <v>50</v>
      </c>
      <c r="C80" s="236"/>
      <c r="D80" s="241">
        <f>SUMIFS('Fiche Action 4'!M:M,'Fiche Action 4'!K:K,"864")</f>
        <v>0</v>
      </c>
      <c r="E80" s="241">
        <f t="shared" si="1"/>
        <v>0</v>
      </c>
      <c r="F80" s="234">
        <v>875</v>
      </c>
      <c r="G80" s="240" t="s">
        <v>51</v>
      </c>
      <c r="H80" s="236"/>
      <c r="I80" s="544">
        <f>E80</f>
        <v>0</v>
      </c>
      <c r="J80" s="27"/>
      <c r="K80" s="27"/>
      <c r="L80" s="543" t="s">
        <v>290</v>
      </c>
      <c r="M80" s="63"/>
      <c r="N80" s="63"/>
      <c r="O80" s="201"/>
    </row>
    <row r="81" spans="1:15" ht="15.95" customHeight="1" thickBot="1" x14ac:dyDescent="0.25">
      <c r="A81" s="218"/>
      <c r="B81" s="219"/>
      <c r="C81" s="220"/>
      <c r="D81" s="220"/>
      <c r="E81" s="220"/>
      <c r="F81" s="167"/>
      <c r="G81" s="27"/>
      <c r="H81" s="172"/>
      <c r="I81" s="220"/>
      <c r="J81" s="27"/>
      <c r="K81" s="27"/>
      <c r="O81" s="174"/>
    </row>
    <row r="82" spans="1:15" ht="15.95" customHeight="1" thickBot="1" x14ac:dyDescent="0.25">
      <c r="A82" s="192"/>
      <c r="B82" s="219"/>
      <c r="C82" s="221" t="s">
        <v>291</v>
      </c>
      <c r="D82" s="222">
        <f>D77</f>
        <v>0</v>
      </c>
      <c r="E82" s="222">
        <f>ROUNDUP(D82,-1)</f>
        <v>0</v>
      </c>
      <c r="F82" s="210"/>
      <c r="G82" s="193"/>
      <c r="H82" s="194" t="s">
        <v>292</v>
      </c>
      <c r="I82" s="211">
        <f>I77</f>
        <v>0</v>
      </c>
      <c r="J82" s="27"/>
      <c r="K82" s="27"/>
    </row>
    <row r="83" spans="1:15" ht="15.95" customHeight="1" x14ac:dyDescent="0.2">
      <c r="A83" s="167"/>
      <c r="B83" s="27"/>
      <c r="C83" s="27"/>
      <c r="D83" s="27"/>
      <c r="E83" s="27"/>
      <c r="F83" s="167"/>
      <c r="G83" s="27"/>
      <c r="H83" s="27"/>
      <c r="I83" s="27"/>
      <c r="J83" s="27"/>
      <c r="K83" s="27"/>
    </row>
    <row r="84" spans="1:15" ht="15.95" customHeight="1" x14ac:dyDescent="0.2">
      <c r="A84" s="223"/>
      <c r="B84" s="27"/>
      <c r="C84" s="259">
        <v>0.4</v>
      </c>
      <c r="D84" s="260">
        <f>D75*C84</f>
        <v>0</v>
      </c>
      <c r="E84" s="260">
        <f>ROUNDUP(D84,-1)</f>
        <v>0</v>
      </c>
      <c r="F84" s="167"/>
      <c r="G84" s="27"/>
      <c r="H84" s="27"/>
      <c r="I84" s="224">
        <f>I75-E75</f>
        <v>0</v>
      </c>
      <c r="J84" s="27"/>
      <c r="K84" s="27"/>
    </row>
    <row r="85" spans="1:15" ht="15.95" customHeight="1" x14ac:dyDescent="0.2">
      <c r="A85" s="167"/>
      <c r="B85" s="27"/>
      <c r="C85" s="27"/>
      <c r="F85" s="167"/>
      <c r="G85" s="27"/>
      <c r="H85" s="27"/>
      <c r="I85" s="27"/>
      <c r="J85" s="27"/>
      <c r="K85" s="27"/>
      <c r="M85" s="63"/>
      <c r="N85" s="63"/>
      <c r="O85" s="201"/>
    </row>
    <row r="86" spans="1:15" ht="15.95" customHeight="1" x14ac:dyDescent="0.2">
      <c r="A86" s="167"/>
      <c r="B86" s="27"/>
      <c r="C86" s="27"/>
      <c r="D86" s="256">
        <f>D73+D82</f>
        <v>0</v>
      </c>
      <c r="E86" s="256">
        <f>ROUNDUP(D86,-1)</f>
        <v>0</v>
      </c>
      <c r="F86" s="167"/>
      <c r="G86" s="27"/>
      <c r="H86" s="27"/>
      <c r="I86" s="27"/>
      <c r="J86" s="27"/>
      <c r="K86" s="27"/>
      <c r="O86" s="174"/>
    </row>
    <row r="87" spans="1:15" ht="15.95" customHeight="1" x14ac:dyDescent="0.2">
      <c r="A87" s="167"/>
      <c r="B87" s="27"/>
      <c r="C87" s="27"/>
      <c r="D87" s="27"/>
      <c r="E87" s="27"/>
      <c r="F87" s="167"/>
      <c r="G87" s="27"/>
      <c r="H87" s="27"/>
      <c r="I87" s="27"/>
      <c r="J87" s="27"/>
      <c r="K87" s="27"/>
    </row>
    <row r="89" spans="1:15" ht="15.95" customHeight="1" x14ac:dyDescent="0.2">
      <c r="M89" s="63"/>
      <c r="N89" s="63"/>
      <c r="O89" s="201"/>
    </row>
    <row r="90" spans="1:15" ht="15.95" customHeight="1" x14ac:dyDescent="0.2">
      <c r="O90" s="174"/>
    </row>
    <row r="91" spans="1:15" ht="15.95" customHeight="1" x14ac:dyDescent="0.2">
      <c r="O91" s="174"/>
    </row>
    <row r="93" spans="1:15" ht="15.95" customHeight="1" x14ac:dyDescent="0.2">
      <c r="M93" s="63"/>
      <c r="N93" s="63"/>
      <c r="O93" s="201"/>
    </row>
    <row r="94" spans="1:15" ht="15.95" customHeight="1" x14ac:dyDescent="0.2">
      <c r="O94" s="174"/>
    </row>
    <row r="96" spans="1:15" ht="15.95" customHeight="1" x14ac:dyDescent="0.2">
      <c r="O96" s="174"/>
    </row>
    <row r="97" spans="13:15" ht="15.95" customHeight="1" x14ac:dyDescent="0.2">
      <c r="O97" s="174"/>
    </row>
    <row r="98" spans="13:15" ht="15.95" customHeight="1" x14ac:dyDescent="0.2">
      <c r="O98" s="174"/>
    </row>
    <row r="102" spans="13:15" ht="15.95" customHeight="1" x14ac:dyDescent="0.2">
      <c r="M102" s="63"/>
      <c r="N102" s="63"/>
      <c r="O102" s="201"/>
    </row>
    <row r="103" spans="13:15" ht="15.95" customHeight="1" x14ac:dyDescent="0.2">
      <c r="O103" s="174"/>
    </row>
    <row r="104" spans="13:15" ht="15.95" customHeight="1" x14ac:dyDescent="0.2">
      <c r="M104" s="63"/>
      <c r="N104" s="63"/>
      <c r="O104" s="201"/>
    </row>
    <row r="105" spans="13:15" ht="15.95" customHeight="1" x14ac:dyDescent="0.2">
      <c r="O105" s="155"/>
    </row>
    <row r="106" spans="13:15" ht="15.95" customHeight="1" x14ac:dyDescent="0.2">
      <c r="M106" s="156"/>
      <c r="O106" s="201"/>
    </row>
    <row r="111" spans="13:15" ht="15.95" customHeight="1" x14ac:dyDescent="0.2">
      <c r="M111" s="63"/>
      <c r="N111" s="63"/>
      <c r="O111" s="201"/>
    </row>
    <row r="112" spans="13:15" ht="15.95" customHeight="1" x14ac:dyDescent="0.2">
      <c r="O112" s="174"/>
    </row>
    <row r="114" spans="12:15" ht="15.95" customHeight="1" x14ac:dyDescent="0.2">
      <c r="M114" s="63"/>
      <c r="N114" s="63"/>
      <c r="O114" s="201"/>
    </row>
    <row r="116" spans="12:15" ht="15.95" customHeight="1" x14ac:dyDescent="0.2">
      <c r="M116" s="63"/>
      <c r="N116" s="63"/>
      <c r="O116" s="168"/>
    </row>
    <row r="117" spans="12:15" ht="15.95" customHeight="1" x14ac:dyDescent="0.2">
      <c r="O117" s="200"/>
    </row>
    <row r="118" spans="12:15" ht="15.95" customHeight="1" x14ac:dyDescent="0.2">
      <c r="O118" s="200"/>
    </row>
    <row r="120" spans="12:15" ht="15.95" customHeight="1" x14ac:dyDescent="0.2">
      <c r="M120" s="63"/>
      <c r="N120" s="63"/>
      <c r="O120" s="201"/>
    </row>
    <row r="121" spans="12:15" ht="15.95" customHeight="1" x14ac:dyDescent="0.2">
      <c r="L121" s="540"/>
      <c r="O121" s="200"/>
    </row>
    <row r="122" spans="12:15" ht="15.95" customHeight="1" x14ac:dyDescent="0.2">
      <c r="O122" s="200"/>
    </row>
    <row r="123" spans="12:15" ht="15.95" customHeight="1" x14ac:dyDescent="0.2">
      <c r="O123" s="200"/>
    </row>
    <row r="124" spans="12:15" ht="15.95" customHeight="1" x14ac:dyDescent="0.2">
      <c r="O124" s="200"/>
    </row>
    <row r="125" spans="12:15" ht="15.95" customHeight="1" x14ac:dyDescent="0.2">
      <c r="O125" s="200"/>
    </row>
    <row r="126" spans="12:15" ht="15.95" customHeight="1" x14ac:dyDescent="0.2">
      <c r="O126" s="200"/>
    </row>
    <row r="127" spans="12:15" ht="15.95" customHeight="1" x14ac:dyDescent="0.2">
      <c r="O127" s="200"/>
    </row>
    <row r="128" spans="12:15" ht="15.95" customHeight="1" x14ac:dyDescent="0.2">
      <c r="O128" s="200"/>
    </row>
    <row r="129" spans="12:15" ht="15.95" customHeight="1" x14ac:dyDescent="0.2">
      <c r="O129" s="200"/>
    </row>
    <row r="130" spans="12:15" ht="15.95" customHeight="1" x14ac:dyDescent="0.2">
      <c r="O130" s="200"/>
    </row>
    <row r="131" spans="12:15" ht="15.95" customHeight="1" x14ac:dyDescent="0.2">
      <c r="O131" s="200"/>
    </row>
    <row r="132" spans="12:15" ht="15.95" customHeight="1" x14ac:dyDescent="0.2">
      <c r="O132" s="200"/>
    </row>
    <row r="140" spans="12:15" ht="15.95" customHeight="1" x14ac:dyDescent="0.2">
      <c r="L140" s="541"/>
      <c r="M140" s="227"/>
      <c r="N140" s="228"/>
    </row>
    <row r="141" spans="12:15" ht="15.95" customHeight="1" x14ac:dyDescent="0.2">
      <c r="L141" s="541"/>
      <c r="M141" s="227"/>
      <c r="N141" s="227"/>
    </row>
    <row r="142" spans="12:15" ht="15.95" customHeight="1" x14ac:dyDescent="0.2">
      <c r="L142" s="541"/>
      <c r="M142" s="229"/>
      <c r="N142" s="227"/>
    </row>
    <row r="143" spans="12:15" ht="15.95" customHeight="1" x14ac:dyDescent="0.2">
      <c r="L143" s="541"/>
      <c r="M143" s="227"/>
      <c r="N143" s="227"/>
    </row>
    <row r="144" spans="12:15" ht="15.95" customHeight="1" x14ac:dyDescent="0.2">
      <c r="L144" s="541"/>
      <c r="M144" s="227"/>
      <c r="N144" s="227"/>
    </row>
    <row r="145" spans="12:14" ht="15.95" customHeight="1" x14ac:dyDescent="0.2">
      <c r="L145" s="541"/>
      <c r="M145" s="227"/>
      <c r="N145" s="227"/>
    </row>
    <row r="146" spans="12:14" ht="15.95" customHeight="1" x14ac:dyDescent="0.2">
      <c r="L146" s="541"/>
      <c r="M146" s="227"/>
      <c r="N146" s="227"/>
    </row>
    <row r="147" spans="12:14" ht="15.95" customHeight="1" x14ac:dyDescent="0.2">
      <c r="L147" s="541"/>
      <c r="M147" s="227"/>
      <c r="N147" s="227"/>
    </row>
    <row r="148" spans="12:14" ht="15.95" customHeight="1" x14ac:dyDescent="0.2">
      <c r="L148" s="541"/>
      <c r="M148" s="227"/>
      <c r="N148" s="227"/>
    </row>
    <row r="149" spans="12:14" ht="15.95" customHeight="1" x14ac:dyDescent="0.2">
      <c r="L149" s="541"/>
      <c r="M149" s="227"/>
      <c r="N149" s="227"/>
    </row>
    <row r="150" spans="12:14" ht="15.95" customHeight="1" x14ac:dyDescent="0.2">
      <c r="L150" s="541"/>
      <c r="M150" s="227"/>
      <c r="N150" s="227"/>
    </row>
    <row r="151" spans="12:14" ht="15.95" customHeight="1" x14ac:dyDescent="0.2">
      <c r="L151" s="542"/>
      <c r="M151" s="227"/>
      <c r="N151" s="227"/>
    </row>
    <row r="152" spans="12:14" ht="15.95" customHeight="1" x14ac:dyDescent="0.2">
      <c r="L152" s="542"/>
      <c r="M152" s="227"/>
      <c r="N152" s="227"/>
    </row>
    <row r="153" spans="12:14" ht="15.95" customHeight="1" x14ac:dyDescent="0.2">
      <c r="L153" s="542"/>
      <c r="M153" s="227"/>
      <c r="N153" s="227"/>
    </row>
    <row r="154" spans="12:14" ht="15.95" customHeight="1" x14ac:dyDescent="0.2">
      <c r="L154" s="542"/>
      <c r="M154" s="227"/>
      <c r="N154" s="227"/>
    </row>
    <row r="155" spans="12:14" ht="15.95" customHeight="1" x14ac:dyDescent="0.2">
      <c r="L155" s="541"/>
      <c r="M155" s="227"/>
      <c r="N155" s="227"/>
    </row>
    <row r="156" spans="12:14" ht="15.95" customHeight="1" x14ac:dyDescent="0.2">
      <c r="L156" s="542"/>
      <c r="M156" s="227"/>
      <c r="N156" s="227"/>
    </row>
    <row r="157" spans="12:14" ht="15.95" customHeight="1" x14ac:dyDescent="0.2">
      <c r="L157" s="542"/>
      <c r="M157" s="227"/>
      <c r="N157" s="227"/>
    </row>
  </sheetData>
  <sheetProtection sheet="1" formatCells="0" formatColumns="0" insertRows="0"/>
  <mergeCells count="22">
    <mergeCell ref="L23:L24"/>
    <mergeCell ref="B74:C74"/>
    <mergeCell ref="G74:H74"/>
    <mergeCell ref="A77:C77"/>
    <mergeCell ref="F77:H77"/>
    <mergeCell ref="B72:C72"/>
    <mergeCell ref="G72:H72"/>
    <mergeCell ref="G8:H8"/>
    <mergeCell ref="B61:C61"/>
    <mergeCell ref="G61:H61"/>
    <mergeCell ref="B63:C63"/>
    <mergeCell ref="G63:H63"/>
    <mergeCell ref="L1:M1"/>
    <mergeCell ref="L2:M2"/>
    <mergeCell ref="L3:M3"/>
    <mergeCell ref="A6:C6"/>
    <mergeCell ref="F6:H6"/>
    <mergeCell ref="A1:I1"/>
    <mergeCell ref="A2:I2"/>
    <mergeCell ref="A3:I3"/>
    <mergeCell ref="A4:I4"/>
    <mergeCell ref="A5:I5"/>
  </mergeCells>
  <hyperlinks>
    <hyperlink ref="L39" r:id="rId1" location=":~:text=Conclusion%20%3A%20Les%20frais%20bancaires%20soumis,%C2%AB%20Charges%20d'int%C3%A9r%C3%AAts%20%C2%BB." xr:uid="{092D8225-D569-4F0C-8216-6C31F497A9DA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BDC9-C4ED-4ED9-A8EA-6CDB16E44DB6}">
  <sheetPr>
    <tabColor rgb="FF00B0F0"/>
  </sheetPr>
  <dimension ref="A1:X175"/>
  <sheetViews>
    <sheetView zoomScaleNormal="100" workbookViewId="0">
      <pane ySplit="7" topLeftCell="A8" activePane="bottomLeft" state="frozen"/>
      <selection activeCell="E1" sqref="E1:Q1"/>
      <selection pane="bottomLeft" activeCell="E1" sqref="E1:V1"/>
    </sheetView>
  </sheetViews>
  <sheetFormatPr baseColWidth="10" defaultColWidth="11.42578125" defaultRowHeight="12.75" x14ac:dyDescent="0.2"/>
  <cols>
    <col min="1" max="1" width="7.5703125" style="161" bestFit="1" customWidth="1"/>
    <col min="2" max="2" width="10.7109375" style="161" customWidth="1"/>
    <col min="3" max="3" width="11.42578125" style="162"/>
    <col min="4" max="4" width="27.42578125" style="162" customWidth="1"/>
    <col min="5" max="5" width="8.7109375" style="162" customWidth="1"/>
    <col min="6" max="7" width="12.7109375" style="162" customWidth="1"/>
    <col min="8" max="8" width="14.42578125" style="162" bestFit="1" customWidth="1"/>
    <col min="9" max="9" width="8.7109375" style="498" customWidth="1"/>
    <col min="10" max="10" width="2.7109375" style="162" customWidth="1"/>
    <col min="11" max="11" width="4.7109375" style="163" customWidth="1"/>
    <col min="12" max="12" width="39.42578125" style="162" customWidth="1"/>
    <col min="13" max="13" width="8.7109375" style="498" customWidth="1"/>
    <col min="14" max="14" width="1.7109375" style="162" customWidth="1"/>
    <col min="15" max="15" width="4.7109375" style="162" customWidth="1"/>
    <col min="16" max="16" width="21.7109375" style="162" customWidth="1"/>
    <col min="17" max="17" width="8.7109375" style="498" customWidth="1"/>
    <col min="18" max="18" width="11.42578125" style="162"/>
    <col min="19" max="16384" width="11.42578125" style="161"/>
  </cols>
  <sheetData>
    <row r="1" spans="1:24" x14ac:dyDescent="0.2">
      <c r="A1" s="275"/>
      <c r="B1" s="276" t="s">
        <v>1</v>
      </c>
      <c r="C1" s="710" t="str">
        <f>IFERROR(IF(ISBLANK('Liste de vos actions'!B14),"",'Liste de vos actions'!B14),"")</f>
        <v/>
      </c>
      <c r="D1" s="711"/>
      <c r="E1" s="706" t="s">
        <v>1159</v>
      </c>
      <c r="F1" s="707"/>
      <c r="G1" s="707"/>
      <c r="H1" s="707"/>
      <c r="I1" s="707"/>
      <c r="J1" s="707"/>
      <c r="K1" s="707"/>
      <c r="L1" s="708"/>
      <c r="M1" s="278"/>
      <c r="N1" s="277"/>
      <c r="O1" s="280"/>
      <c r="P1" s="281"/>
      <c r="Q1" s="282"/>
      <c r="R1" s="283" t="s">
        <v>3</v>
      </c>
      <c r="S1" s="283" t="s">
        <v>4</v>
      </c>
      <c r="T1" s="283" t="s">
        <v>5</v>
      </c>
      <c r="U1" s="283" t="s">
        <v>6</v>
      </c>
      <c r="V1" s="283" t="s">
        <v>7</v>
      </c>
      <c r="W1" s="283" t="s">
        <v>8</v>
      </c>
      <c r="X1" s="275"/>
    </row>
    <row r="2" spans="1:24" x14ac:dyDescent="0.2">
      <c r="A2" s="275"/>
      <c r="B2" s="284"/>
      <c r="C2" s="285"/>
      <c r="D2" s="286"/>
      <c r="E2" s="277"/>
      <c r="F2" s="502"/>
      <c r="G2" s="277"/>
      <c r="H2" s="503"/>
      <c r="I2" s="278"/>
      <c r="J2" s="277"/>
      <c r="K2" s="279"/>
      <c r="L2" s="277"/>
      <c r="M2" s="278"/>
      <c r="N2" s="277"/>
      <c r="O2" s="280"/>
      <c r="P2" s="287" t="s">
        <v>9</v>
      </c>
      <c r="Q2" s="288">
        <f>'Budget Action 5'!$D$75</f>
        <v>0</v>
      </c>
      <c r="R2" s="289">
        <f>'Budget Action 5'!D8</f>
        <v>0</v>
      </c>
      <c r="S2" s="289">
        <f>'Budget Action 5'!D35+'Budget Action 5'!D31</f>
        <v>0</v>
      </c>
      <c r="T2" s="289">
        <f>'Budget Action 5'!D37</f>
        <v>0</v>
      </c>
      <c r="U2" s="289">
        <f>'Budget Action 5'!D45</f>
        <v>0</v>
      </c>
      <c r="V2" s="289">
        <f>'Budget Action 5'!D36</f>
        <v>0</v>
      </c>
      <c r="W2" s="289">
        <f>'Budget Action 5'!D26</f>
        <v>0</v>
      </c>
      <c r="X2" s="275"/>
    </row>
    <row r="3" spans="1:24" x14ac:dyDescent="0.2">
      <c r="A3" s="275"/>
      <c r="B3" s="284"/>
      <c r="C3" s="290"/>
      <c r="D3" s="291" t="s">
        <v>10</v>
      </c>
      <c r="E3" s="528">
        <v>0.35</v>
      </c>
      <c r="F3" s="277"/>
      <c r="G3" s="505" t="s">
        <v>11</v>
      </c>
      <c r="H3" s="506" t="s">
        <v>12</v>
      </c>
      <c r="I3" s="502"/>
      <c r="J3" s="277"/>
      <c r="K3" s="279"/>
      <c r="L3" s="277"/>
      <c r="M3" s="278"/>
      <c r="N3" s="277"/>
      <c r="O3" s="280"/>
      <c r="P3" s="295" t="s">
        <v>13</v>
      </c>
      <c r="Q3" s="296">
        <f>'Budget Action 5'!$D$84</f>
        <v>0</v>
      </c>
      <c r="R3" s="297"/>
      <c r="S3" s="297"/>
      <c r="T3" s="297"/>
      <c r="U3" s="297"/>
      <c r="V3" s="297"/>
      <c r="W3" s="297"/>
      <c r="X3" s="298"/>
    </row>
    <row r="4" spans="1:24" ht="12.75" customHeight="1" x14ac:dyDescent="0.2">
      <c r="A4" s="275"/>
      <c r="B4" s="284"/>
      <c r="C4" s="299"/>
      <c r="D4" s="300" t="s">
        <v>14</v>
      </c>
      <c r="E4" s="672">
        <v>0.57499999999999996</v>
      </c>
      <c r="F4" s="507" t="s">
        <v>15</v>
      </c>
      <c r="G4" s="526">
        <v>9.2100000000000009</v>
      </c>
      <c r="H4" s="527">
        <v>13.57</v>
      </c>
      <c r="I4" s="502"/>
      <c r="J4" s="722" t="s">
        <v>16</v>
      </c>
      <c r="K4" s="722"/>
      <c r="L4" s="722"/>
      <c r="M4" s="278"/>
      <c r="N4" s="277"/>
      <c r="O4" s="280"/>
      <c r="P4" s="303" t="s">
        <v>17</v>
      </c>
      <c r="Q4" s="304">
        <f>'Budget Action 5'!$D$82</f>
        <v>0</v>
      </c>
      <c r="R4" s="297"/>
      <c r="S4" s="297"/>
      <c r="T4" s="297"/>
      <c r="U4" s="297"/>
      <c r="V4" s="297"/>
      <c r="W4" s="297"/>
      <c r="X4" s="298"/>
    </row>
    <row r="5" spans="1:24" x14ac:dyDescent="0.2">
      <c r="A5" s="275"/>
      <c r="B5" s="284"/>
      <c r="C5" s="292"/>
      <c r="D5" s="294" t="s">
        <v>18</v>
      </c>
      <c r="E5" s="528">
        <v>70</v>
      </c>
      <c r="F5" s="507" t="s">
        <v>19</v>
      </c>
      <c r="G5" s="530">
        <v>50</v>
      </c>
      <c r="H5" s="504"/>
      <c r="I5" s="502"/>
      <c r="J5" s="723"/>
      <c r="K5" s="723"/>
      <c r="L5" s="723"/>
      <c r="M5" s="278"/>
      <c r="N5" s="277"/>
      <c r="O5" s="280"/>
      <c r="P5" s="303"/>
      <c r="Q5" s="304"/>
      <c r="R5" s="297"/>
      <c r="S5" s="297"/>
      <c r="T5" s="297"/>
      <c r="U5" s="297"/>
      <c r="V5" s="297"/>
      <c r="W5" s="297"/>
      <c r="X5" s="298"/>
    </row>
    <row r="6" spans="1:24" x14ac:dyDescent="0.2">
      <c r="A6" s="275"/>
      <c r="B6" s="284"/>
      <c r="C6" s="301"/>
      <c r="D6" s="300" t="s">
        <v>20</v>
      </c>
      <c r="E6" s="529">
        <v>160</v>
      </c>
      <c r="F6" s="507" t="s">
        <v>21</v>
      </c>
      <c r="G6" s="508"/>
      <c r="H6" s="531">
        <v>11.07</v>
      </c>
      <c r="I6" s="502"/>
      <c r="J6" s="723"/>
      <c r="K6" s="723"/>
      <c r="L6" s="723"/>
      <c r="M6" s="278"/>
      <c r="N6" s="277"/>
      <c r="O6" s="280"/>
      <c r="P6" s="303"/>
      <c r="Q6" s="304"/>
      <c r="R6" s="297"/>
      <c r="S6" s="297"/>
      <c r="T6" s="297"/>
      <c r="U6" s="297"/>
      <c r="V6" s="297"/>
      <c r="W6" s="297"/>
      <c r="X6" s="298"/>
    </row>
    <row r="7" spans="1:24" x14ac:dyDescent="0.2">
      <c r="A7" s="275"/>
      <c r="B7" s="275"/>
      <c r="C7" s="277"/>
      <c r="D7" s="277"/>
      <c r="E7" s="277"/>
      <c r="F7" s="277"/>
      <c r="G7" s="277"/>
      <c r="H7" s="277"/>
      <c r="I7" s="278"/>
      <c r="J7" s="277"/>
      <c r="K7" s="279"/>
      <c r="L7" s="277"/>
      <c r="M7" s="278"/>
      <c r="N7" s="277"/>
      <c r="O7" s="277"/>
      <c r="P7" s="277"/>
      <c r="Q7" s="278"/>
      <c r="R7" s="277"/>
      <c r="S7" s="275"/>
      <c r="T7" s="275"/>
      <c r="U7" s="275"/>
      <c r="V7" s="275"/>
      <c r="W7" s="275"/>
      <c r="X7" s="275"/>
    </row>
    <row r="8" spans="1:24" x14ac:dyDescent="0.2">
      <c r="A8" s="276" t="str">
        <f t="shared" ref="A8:A78" si="0">IF(ISBLANK($C$1),"",$C$1)</f>
        <v/>
      </c>
      <c r="B8" s="642" t="s">
        <v>22</v>
      </c>
      <c r="C8" s="643"/>
      <c r="D8" s="643"/>
      <c r="E8" s="643"/>
      <c r="F8" s="579" t="s">
        <v>23</v>
      </c>
      <c r="G8" s="579" t="s">
        <v>24</v>
      </c>
      <c r="H8" s="643"/>
      <c r="I8" s="644">
        <f>I9+I15+I16+I22+I29</f>
        <v>0</v>
      </c>
      <c r="J8" s="277"/>
      <c r="K8" s="305"/>
      <c r="L8" s="277"/>
      <c r="M8" s="306"/>
      <c r="N8" s="277"/>
      <c r="O8" s="307"/>
      <c r="P8" s="277"/>
      <c r="Q8" s="306"/>
      <c r="R8" s="277"/>
      <c r="S8" s="275"/>
      <c r="T8" s="275"/>
      <c r="U8" s="275"/>
      <c r="V8" s="275"/>
      <c r="W8" s="275"/>
      <c r="X8" s="275"/>
    </row>
    <row r="9" spans="1:24" x14ac:dyDescent="0.2">
      <c r="A9" s="276" t="str">
        <f t="shared" si="0"/>
        <v/>
      </c>
      <c r="B9" s="595"/>
      <c r="C9" s="309" t="s">
        <v>25</v>
      </c>
      <c r="D9" s="309"/>
      <c r="E9" s="310"/>
      <c r="F9" s="311">
        <f>$G$4</f>
        <v>9.2100000000000009</v>
      </c>
      <c r="G9" s="311">
        <f>$H$4</f>
        <v>13.57</v>
      </c>
      <c r="H9" s="312" t="s">
        <v>26</v>
      </c>
      <c r="I9" s="313">
        <f>SUM(E11:E14)*G9</f>
        <v>0</v>
      </c>
      <c r="J9" s="277"/>
      <c r="K9" s="314">
        <v>64</v>
      </c>
      <c r="L9" s="315" t="s">
        <v>27</v>
      </c>
      <c r="M9" s="306"/>
      <c r="N9" s="277"/>
      <c r="O9" s="307"/>
      <c r="P9" s="277"/>
      <c r="Q9" s="306"/>
      <c r="R9" s="719" t="s">
        <v>28</v>
      </c>
      <c r="S9" s="720"/>
      <c r="T9" s="720"/>
      <c r="U9" s="721"/>
      <c r="V9" s="275"/>
      <c r="W9" s="275"/>
      <c r="X9" s="275"/>
    </row>
    <row r="10" spans="1:24" x14ac:dyDescent="0.2">
      <c r="A10" s="276" t="str">
        <f t="shared" si="0"/>
        <v/>
      </c>
      <c r="B10" s="596"/>
      <c r="C10" s="317"/>
      <c r="D10" s="318" t="s">
        <v>29</v>
      </c>
      <c r="E10" s="319"/>
      <c r="F10" s="320" t="s">
        <v>30</v>
      </c>
      <c r="G10" s="320" t="s">
        <v>31</v>
      </c>
      <c r="H10" s="321" t="s">
        <v>32</v>
      </c>
      <c r="I10" s="322">
        <f>SUM(E11:E14)*F9</f>
        <v>0</v>
      </c>
      <c r="J10" s="277"/>
      <c r="K10" s="323">
        <v>641</v>
      </c>
      <c r="L10" s="277" t="s">
        <v>33</v>
      </c>
      <c r="M10" s="306" t="str">
        <f>IF(A10="","",(I10))</f>
        <v/>
      </c>
      <c r="N10" s="277"/>
      <c r="O10" s="307"/>
      <c r="P10" s="277"/>
      <c r="Q10" s="306"/>
      <c r="R10" s="713" t="s">
        <v>34</v>
      </c>
      <c r="S10" s="714"/>
      <c r="T10" s="714"/>
      <c r="U10" s="715"/>
      <c r="V10" s="275"/>
      <c r="W10" s="275"/>
      <c r="X10" s="275"/>
    </row>
    <row r="11" spans="1:24" x14ac:dyDescent="0.2">
      <c r="A11" s="276" t="str">
        <f t="shared" si="0"/>
        <v/>
      </c>
      <c r="B11" s="596"/>
      <c r="C11" s="317"/>
      <c r="D11" s="324" t="s">
        <v>35</v>
      </c>
      <c r="E11" s="325">
        <f>F11*G11</f>
        <v>0</v>
      </c>
      <c r="F11" s="499">
        <v>0</v>
      </c>
      <c r="G11" s="499">
        <v>0</v>
      </c>
      <c r="H11" s="321" t="s">
        <v>36</v>
      </c>
      <c r="I11" s="322">
        <f>I9-I10</f>
        <v>0</v>
      </c>
      <c r="J11" s="277"/>
      <c r="K11" s="323">
        <v>645</v>
      </c>
      <c r="L11" s="327" t="s">
        <v>37</v>
      </c>
      <c r="M11" s="306" t="str">
        <f>IF(A11="","",(I11))</f>
        <v/>
      </c>
      <c r="N11" s="277"/>
      <c r="O11" s="307"/>
      <c r="P11" s="277"/>
      <c r="Q11" s="306"/>
      <c r="R11" s="716"/>
      <c r="S11" s="717"/>
      <c r="T11" s="717"/>
      <c r="U11" s="718"/>
      <c r="V11" s="275"/>
      <c r="W11" s="275"/>
      <c r="X11" s="275"/>
    </row>
    <row r="12" spans="1:24" x14ac:dyDescent="0.2">
      <c r="A12" s="276" t="str">
        <f t="shared" si="0"/>
        <v/>
      </c>
      <c r="B12" s="596"/>
      <c r="C12" s="317"/>
      <c r="D12" s="324" t="s">
        <v>38</v>
      </c>
      <c r="E12" s="568">
        <f>E11*0.2</f>
        <v>0</v>
      </c>
      <c r="F12" s="317"/>
      <c r="G12" s="317"/>
      <c r="H12" s="317"/>
      <c r="I12" s="329"/>
      <c r="J12" s="277"/>
      <c r="K12" s="305"/>
      <c r="L12" s="277"/>
      <c r="M12" s="306"/>
      <c r="N12" s="277"/>
      <c r="O12" s="307"/>
      <c r="P12" s="277"/>
      <c r="Q12" s="306"/>
      <c r="R12" s="277"/>
      <c r="S12" s="275"/>
      <c r="T12" s="275"/>
      <c r="U12" s="275"/>
      <c r="V12" s="275"/>
      <c r="W12" s="275"/>
      <c r="X12" s="275"/>
    </row>
    <row r="13" spans="1:24" x14ac:dyDescent="0.2">
      <c r="A13" s="276" t="str">
        <f t="shared" si="0"/>
        <v/>
      </c>
      <c r="B13" s="596"/>
      <c r="C13" s="317"/>
      <c r="D13" s="324" t="s">
        <v>39</v>
      </c>
      <c r="E13" s="271">
        <v>0</v>
      </c>
      <c r="F13" s="317"/>
      <c r="G13" s="317"/>
      <c r="H13" s="317"/>
      <c r="I13" s="329"/>
      <c r="J13" s="277"/>
      <c r="K13" s="305"/>
      <c r="L13" s="277"/>
      <c r="M13" s="306"/>
      <c r="N13" s="277"/>
      <c r="O13" s="307"/>
      <c r="P13" s="277"/>
      <c r="Q13" s="306"/>
      <c r="R13" s="277"/>
      <c r="S13" s="275"/>
      <c r="T13" s="275"/>
      <c r="U13" s="275"/>
      <c r="V13" s="275"/>
      <c r="W13" s="275"/>
      <c r="X13" s="275"/>
    </row>
    <row r="14" spans="1:24" x14ac:dyDescent="0.2">
      <c r="A14" s="276" t="str">
        <f t="shared" si="0"/>
        <v/>
      </c>
      <c r="B14" s="596"/>
      <c r="C14" s="317"/>
      <c r="D14" s="324" t="s">
        <v>40</v>
      </c>
      <c r="E14" s="271">
        <v>0</v>
      </c>
      <c r="F14" s="317"/>
      <c r="G14" s="317"/>
      <c r="H14" s="317"/>
      <c r="I14" s="329"/>
      <c r="J14" s="277"/>
      <c r="K14" s="305"/>
      <c r="L14" s="277"/>
      <c r="M14" s="306"/>
      <c r="N14" s="277"/>
      <c r="O14" s="307"/>
      <c r="P14" s="277"/>
      <c r="Q14" s="306"/>
      <c r="R14" s="277"/>
      <c r="S14" s="275"/>
      <c r="T14" s="275"/>
      <c r="U14" s="275"/>
      <c r="V14" s="275"/>
      <c r="W14" s="275"/>
      <c r="X14" s="275"/>
    </row>
    <row r="15" spans="1:24" x14ac:dyDescent="0.2">
      <c r="A15" s="276" t="str">
        <f t="shared" si="0"/>
        <v/>
      </c>
      <c r="B15" s="597"/>
      <c r="C15" s="331"/>
      <c r="D15" s="332" t="s">
        <v>41</v>
      </c>
      <c r="E15" s="333" t="s">
        <v>42</v>
      </c>
      <c r="F15" s="272">
        <v>0</v>
      </c>
      <c r="G15" s="335">
        <f>E4</f>
        <v>0.57499999999999996</v>
      </c>
      <c r="H15" s="331"/>
      <c r="I15" s="336">
        <f>F15*G15</f>
        <v>0</v>
      </c>
      <c r="J15" s="277"/>
      <c r="K15" s="323">
        <v>625</v>
      </c>
      <c r="L15" s="277" t="s">
        <v>43</v>
      </c>
      <c r="M15" s="306" t="str">
        <f>IF(A15="","",(I15))</f>
        <v/>
      </c>
      <c r="N15" s="277"/>
      <c r="O15" s="307"/>
      <c r="P15" s="277"/>
      <c r="Q15" s="306"/>
      <c r="R15" s="277"/>
      <c r="S15" s="275"/>
      <c r="T15" s="275"/>
      <c r="U15" s="275"/>
      <c r="V15" s="275"/>
      <c r="W15" s="275"/>
      <c r="X15" s="275"/>
    </row>
    <row r="16" spans="1:24" x14ac:dyDescent="0.2">
      <c r="A16" s="276" t="str">
        <f t="shared" si="0"/>
        <v/>
      </c>
      <c r="B16" s="595"/>
      <c r="C16" s="309" t="s">
        <v>19</v>
      </c>
      <c r="D16" s="309"/>
      <c r="E16" s="310"/>
      <c r="F16" s="311">
        <f>$G$5</f>
        <v>50</v>
      </c>
      <c r="G16" s="317"/>
      <c r="H16" s="312" t="s">
        <v>44</v>
      </c>
      <c r="I16" s="313">
        <f>SUM(E18:E21)*F16</f>
        <v>0</v>
      </c>
      <c r="J16" s="277"/>
      <c r="K16" s="314">
        <v>62</v>
      </c>
      <c r="L16" s="315" t="s">
        <v>45</v>
      </c>
      <c r="M16" s="306"/>
      <c r="N16" s="277"/>
      <c r="O16" s="307"/>
      <c r="P16" s="277"/>
      <c r="Q16" s="306"/>
      <c r="R16" s="277"/>
      <c r="S16" s="275"/>
      <c r="T16" s="275"/>
      <c r="U16" s="275"/>
      <c r="V16" s="275"/>
      <c r="W16" s="275"/>
      <c r="X16" s="275"/>
    </row>
    <row r="17" spans="1:24" x14ac:dyDescent="0.2">
      <c r="A17" s="276" t="str">
        <f t="shared" si="0"/>
        <v/>
      </c>
      <c r="B17" s="596"/>
      <c r="C17" s="317"/>
      <c r="D17" s="318" t="s">
        <v>29</v>
      </c>
      <c r="E17" s="319"/>
      <c r="F17" s="320" t="s">
        <v>30</v>
      </c>
      <c r="G17" s="320" t="s">
        <v>31</v>
      </c>
      <c r="H17" s="317"/>
      <c r="I17" s="337"/>
      <c r="J17" s="277"/>
      <c r="K17" s="323">
        <v>621</v>
      </c>
      <c r="L17" s="277" t="s">
        <v>46</v>
      </c>
      <c r="M17" s="306" t="str">
        <f>IF(A17="","",(I16))</f>
        <v/>
      </c>
      <c r="N17" s="277"/>
      <c r="O17" s="307"/>
      <c r="P17" s="277"/>
      <c r="Q17" s="306"/>
      <c r="R17" s="277"/>
      <c r="S17" s="275"/>
      <c r="T17" s="275"/>
      <c r="U17" s="275"/>
      <c r="V17" s="275"/>
      <c r="W17" s="275"/>
      <c r="X17" s="275"/>
    </row>
    <row r="18" spans="1:24" x14ac:dyDescent="0.2">
      <c r="A18" s="276" t="str">
        <f t="shared" si="0"/>
        <v/>
      </c>
      <c r="B18" s="596"/>
      <c r="C18" s="317"/>
      <c r="D18" s="324" t="s">
        <v>35</v>
      </c>
      <c r="E18" s="325">
        <f>F18*G18</f>
        <v>0</v>
      </c>
      <c r="F18" s="499">
        <v>0</v>
      </c>
      <c r="G18" s="499">
        <v>0</v>
      </c>
      <c r="H18" s="317"/>
      <c r="I18" s="337"/>
      <c r="J18" s="277"/>
      <c r="K18" s="305"/>
      <c r="L18" s="277"/>
      <c r="M18" s="306"/>
      <c r="N18" s="277"/>
      <c r="O18" s="307"/>
      <c r="P18" s="277"/>
      <c r="Q18" s="306"/>
      <c r="R18" s="277"/>
      <c r="S18" s="275"/>
      <c r="T18" s="275"/>
      <c r="U18" s="275"/>
      <c r="V18" s="275"/>
      <c r="W18" s="275"/>
      <c r="X18" s="275"/>
    </row>
    <row r="19" spans="1:24" x14ac:dyDescent="0.2">
      <c r="A19" s="276" t="str">
        <f t="shared" si="0"/>
        <v/>
      </c>
      <c r="B19" s="596"/>
      <c r="C19" s="317"/>
      <c r="D19" s="324" t="s">
        <v>38</v>
      </c>
      <c r="E19" s="568">
        <v>0</v>
      </c>
      <c r="F19" s="338" t="s">
        <v>47</v>
      </c>
      <c r="G19" s="317"/>
      <c r="H19" s="317"/>
      <c r="I19" s="329"/>
      <c r="J19" s="277"/>
      <c r="K19" s="305"/>
      <c r="L19" s="277"/>
      <c r="M19" s="306"/>
      <c r="N19" s="277"/>
      <c r="O19" s="307"/>
      <c r="P19" s="277"/>
      <c r="Q19" s="306"/>
      <c r="R19" s="277"/>
      <c r="S19" s="275"/>
      <c r="T19" s="275"/>
      <c r="U19" s="275"/>
      <c r="V19" s="275"/>
      <c r="W19" s="275"/>
      <c r="X19" s="275"/>
    </row>
    <row r="20" spans="1:24" x14ac:dyDescent="0.2">
      <c r="A20" s="276" t="str">
        <f t="shared" si="0"/>
        <v/>
      </c>
      <c r="B20" s="596"/>
      <c r="C20" s="317"/>
      <c r="D20" s="324" t="s">
        <v>39</v>
      </c>
      <c r="E20" s="271">
        <v>0</v>
      </c>
      <c r="F20" s="317"/>
      <c r="G20" s="317"/>
      <c r="H20" s="317"/>
      <c r="I20" s="329"/>
      <c r="J20" s="277"/>
      <c r="K20" s="305"/>
      <c r="L20" s="277"/>
      <c r="M20" s="306"/>
      <c r="N20" s="277"/>
      <c r="O20" s="307"/>
      <c r="P20" s="277"/>
      <c r="Q20" s="306"/>
      <c r="R20" s="277"/>
      <c r="S20" s="275"/>
      <c r="T20" s="275"/>
      <c r="U20" s="275"/>
      <c r="V20" s="275"/>
      <c r="W20" s="275"/>
      <c r="X20" s="275"/>
    </row>
    <row r="21" spans="1:24" x14ac:dyDescent="0.2">
      <c r="A21" s="276" t="str">
        <f t="shared" si="0"/>
        <v/>
      </c>
      <c r="B21" s="596"/>
      <c r="C21" s="317"/>
      <c r="D21" s="324" t="s">
        <v>40</v>
      </c>
      <c r="E21" s="271">
        <v>0</v>
      </c>
      <c r="F21" s="317"/>
      <c r="G21" s="317"/>
      <c r="H21" s="317"/>
      <c r="I21" s="329"/>
      <c r="J21" s="277"/>
      <c r="K21" s="305"/>
      <c r="L21" s="277"/>
      <c r="M21" s="306"/>
      <c r="N21" s="277"/>
      <c r="O21" s="307"/>
      <c r="P21" s="277"/>
      <c r="Q21" s="306"/>
      <c r="R21" s="277"/>
      <c r="S21" s="275"/>
      <c r="T21" s="275"/>
      <c r="U21" s="275"/>
      <c r="V21" s="275"/>
      <c r="W21" s="275"/>
      <c r="X21" s="275"/>
    </row>
    <row r="22" spans="1:24" ht="12.75" customHeight="1" x14ac:dyDescent="0.2">
      <c r="A22" s="276" t="str">
        <f t="shared" si="0"/>
        <v/>
      </c>
      <c r="B22" s="597"/>
      <c r="C22" s="331"/>
      <c r="D22" s="332" t="s">
        <v>41</v>
      </c>
      <c r="E22" s="333" t="s">
        <v>42</v>
      </c>
      <c r="F22" s="271">
        <v>0</v>
      </c>
      <c r="G22" s="339">
        <f>E4</f>
        <v>0.57499999999999996</v>
      </c>
      <c r="H22" s="331"/>
      <c r="I22" s="336">
        <f>F22*G22</f>
        <v>0</v>
      </c>
      <c r="J22" s="640"/>
      <c r="K22" s="323">
        <v>625</v>
      </c>
      <c r="L22" s="277" t="s">
        <v>43</v>
      </c>
      <c r="M22" s="306" t="str">
        <f t="shared" ref="M22" si="1">IF(A22="","",(I22))</f>
        <v/>
      </c>
      <c r="N22" s="277"/>
      <c r="O22" s="307"/>
      <c r="P22" s="277"/>
      <c r="Q22" s="306"/>
      <c r="R22" s="277"/>
      <c r="S22" s="275"/>
      <c r="T22" s="275"/>
      <c r="U22" s="275"/>
      <c r="V22" s="275"/>
      <c r="W22" s="275"/>
      <c r="X22" s="275"/>
    </row>
    <row r="23" spans="1:24" x14ac:dyDescent="0.2">
      <c r="A23" s="276" t="str">
        <f t="shared" si="0"/>
        <v/>
      </c>
      <c r="B23" s="595"/>
      <c r="C23" s="309" t="s">
        <v>48</v>
      </c>
      <c r="D23" s="309"/>
      <c r="E23" s="310"/>
      <c r="F23" s="340"/>
      <c r="G23" s="341">
        <f>$H$6</f>
        <v>11.07</v>
      </c>
      <c r="H23" s="312" t="s">
        <v>49</v>
      </c>
      <c r="I23" s="313">
        <f>SUM(E25:E28)*G23</f>
        <v>0</v>
      </c>
      <c r="J23" s="641"/>
      <c r="K23" s="342">
        <v>864</v>
      </c>
      <c r="L23" s="343" t="s">
        <v>50</v>
      </c>
      <c r="M23" s="306" t="str">
        <f>IF(A23="","",(I23))</f>
        <v/>
      </c>
      <c r="N23" s="344"/>
      <c r="O23" s="305">
        <v>875</v>
      </c>
      <c r="P23" s="277" t="s">
        <v>51</v>
      </c>
      <c r="Q23" s="345" t="str">
        <f>IF(A23="","",(I23))</f>
        <v/>
      </c>
      <c r="R23" s="275"/>
      <c r="S23" s="275"/>
      <c r="T23" s="275"/>
      <c r="U23" s="275"/>
      <c r="V23" s="275"/>
      <c r="W23" s="275"/>
    </row>
    <row r="24" spans="1:24" x14ac:dyDescent="0.2">
      <c r="A24" s="276" t="str">
        <f t="shared" si="0"/>
        <v/>
      </c>
      <c r="B24" s="596"/>
      <c r="C24" s="317"/>
      <c r="D24" s="318" t="s">
        <v>29</v>
      </c>
      <c r="E24" s="319"/>
      <c r="F24" s="320" t="s">
        <v>30</v>
      </c>
      <c r="G24" s="320" t="s">
        <v>31</v>
      </c>
      <c r="H24" s="346"/>
      <c r="I24" s="347"/>
      <c r="J24" s="640"/>
      <c r="K24" s="279"/>
      <c r="L24" s="277"/>
      <c r="M24" s="306"/>
      <c r="N24" s="277"/>
      <c r="O24" s="305"/>
      <c r="P24" s="277"/>
      <c r="Q24" s="306"/>
      <c r="R24" s="277"/>
      <c r="S24" s="275"/>
      <c r="T24" s="275"/>
      <c r="U24" s="275"/>
      <c r="V24" s="275"/>
      <c r="W24" s="275"/>
      <c r="X24" s="275"/>
    </row>
    <row r="25" spans="1:24" x14ac:dyDescent="0.2">
      <c r="A25" s="276" t="str">
        <f t="shared" si="0"/>
        <v/>
      </c>
      <c r="B25" s="596"/>
      <c r="C25" s="317"/>
      <c r="D25" s="324" t="s">
        <v>35</v>
      </c>
      <c r="E25" s="325">
        <f>F25*G25</f>
        <v>0</v>
      </c>
      <c r="F25" s="499">
        <v>0</v>
      </c>
      <c r="G25" s="499">
        <v>0</v>
      </c>
      <c r="H25" s="346"/>
      <c r="I25" s="347"/>
      <c r="J25" s="277"/>
      <c r="K25" s="305"/>
      <c r="L25" s="277"/>
      <c r="M25" s="306"/>
      <c r="N25" s="277"/>
      <c r="O25" s="305"/>
      <c r="P25" s="277"/>
      <c r="Q25" s="306"/>
      <c r="R25" s="277"/>
      <c r="S25" s="275"/>
      <c r="T25" s="275"/>
      <c r="U25" s="275"/>
      <c r="V25" s="275"/>
      <c r="W25" s="275"/>
      <c r="X25" s="275"/>
    </row>
    <row r="26" spans="1:24" x14ac:dyDescent="0.2">
      <c r="A26" s="276" t="str">
        <f t="shared" si="0"/>
        <v/>
      </c>
      <c r="B26" s="596"/>
      <c r="C26" s="317"/>
      <c r="D26" s="324" t="s">
        <v>38</v>
      </c>
      <c r="E26" s="568">
        <f>0.2*E25</f>
        <v>0</v>
      </c>
      <c r="F26" s="317"/>
      <c r="G26" s="317"/>
      <c r="H26" s="317"/>
      <c r="I26" s="329"/>
      <c r="J26" s="277"/>
      <c r="K26" s="305"/>
      <c r="L26" s="277"/>
      <c r="M26" s="306"/>
      <c r="N26" s="277"/>
      <c r="O26" s="305"/>
      <c r="P26" s="277"/>
      <c r="Q26" s="306"/>
      <c r="R26" s="277"/>
      <c r="S26" s="275"/>
      <c r="T26" s="275"/>
      <c r="U26" s="275"/>
      <c r="V26" s="275"/>
      <c r="W26" s="275"/>
      <c r="X26" s="275"/>
    </row>
    <row r="27" spans="1:24" x14ac:dyDescent="0.2">
      <c r="A27" s="276" t="str">
        <f t="shared" si="0"/>
        <v/>
      </c>
      <c r="B27" s="596"/>
      <c r="C27" s="317"/>
      <c r="D27" s="324" t="s">
        <v>39</v>
      </c>
      <c r="E27" s="271">
        <v>0</v>
      </c>
      <c r="F27" s="317"/>
      <c r="G27" s="317"/>
      <c r="H27" s="317"/>
      <c r="I27" s="329"/>
      <c r="J27" s="277"/>
      <c r="K27" s="305"/>
      <c r="L27" s="277"/>
      <c r="M27" s="306"/>
      <c r="N27" s="277"/>
      <c r="O27" s="305"/>
      <c r="P27" s="277"/>
      <c r="Q27" s="306"/>
      <c r="R27" s="277"/>
      <c r="S27" s="275"/>
      <c r="T27" s="275"/>
      <c r="U27" s="275"/>
      <c r="V27" s="275"/>
      <c r="W27" s="275"/>
      <c r="X27" s="275"/>
    </row>
    <row r="28" spans="1:24" x14ac:dyDescent="0.2">
      <c r="A28" s="276" t="str">
        <f t="shared" si="0"/>
        <v/>
      </c>
      <c r="B28" s="596"/>
      <c r="C28" s="317"/>
      <c r="D28" s="324" t="s">
        <v>40</v>
      </c>
      <c r="E28" s="271">
        <v>0</v>
      </c>
      <c r="F28" s="317"/>
      <c r="G28" s="317"/>
      <c r="H28" s="317"/>
      <c r="I28" s="329"/>
      <c r="J28" s="277"/>
      <c r="K28" s="305"/>
      <c r="L28" s="277"/>
      <c r="M28" s="306"/>
      <c r="N28" s="277"/>
      <c r="O28" s="305"/>
      <c r="P28" s="277"/>
      <c r="Q28" s="306"/>
      <c r="R28" s="277"/>
      <c r="S28" s="275"/>
      <c r="T28" s="275"/>
      <c r="U28" s="275"/>
      <c r="V28" s="275"/>
      <c r="W28" s="275"/>
      <c r="X28" s="275"/>
    </row>
    <row r="29" spans="1:24" x14ac:dyDescent="0.2">
      <c r="A29" s="276" t="str">
        <f t="shared" si="0"/>
        <v/>
      </c>
      <c r="B29" s="597"/>
      <c r="C29" s="331"/>
      <c r="D29" s="332" t="s">
        <v>52</v>
      </c>
      <c r="E29" s="333" t="s">
        <v>42</v>
      </c>
      <c r="F29" s="271">
        <v>0</v>
      </c>
      <c r="G29" s="339">
        <f>E3</f>
        <v>0.35</v>
      </c>
      <c r="H29" s="331"/>
      <c r="I29" s="336">
        <f>F29*G29</f>
        <v>0</v>
      </c>
      <c r="J29" s="277"/>
      <c r="K29" s="323">
        <v>625</v>
      </c>
      <c r="L29" s="277" t="s">
        <v>43</v>
      </c>
      <c r="M29" s="306" t="str">
        <f>IF(A29="","",(I29))</f>
        <v/>
      </c>
      <c r="N29" s="277"/>
      <c r="O29" s="305"/>
      <c r="P29" s="277"/>
      <c r="Q29" s="306"/>
      <c r="R29" s="277"/>
      <c r="S29" s="275"/>
      <c r="T29" s="275"/>
      <c r="U29" s="275"/>
      <c r="V29" s="275"/>
      <c r="W29" s="275"/>
      <c r="X29" s="275"/>
    </row>
    <row r="30" spans="1:24" x14ac:dyDescent="0.2">
      <c r="A30" s="276" t="str">
        <f t="shared" si="0"/>
        <v/>
      </c>
      <c r="B30" s="645" t="s">
        <v>53</v>
      </c>
      <c r="C30" s="349"/>
      <c r="D30" s="349"/>
      <c r="E30" s="349"/>
      <c r="F30" s="350"/>
      <c r="G30" s="350"/>
      <c r="H30" s="349"/>
      <c r="I30" s="646">
        <f>I31+I39+I49+I50+I51+I52</f>
        <v>0</v>
      </c>
      <c r="J30" s="277"/>
      <c r="K30" s="305"/>
      <c r="L30" s="277"/>
      <c r="M30" s="306"/>
      <c r="N30" s="277"/>
      <c r="O30" s="305"/>
      <c r="P30" s="277"/>
      <c r="Q30" s="306"/>
      <c r="R30" s="277"/>
      <c r="S30" s="275"/>
      <c r="T30" s="275"/>
      <c r="U30" s="275"/>
      <c r="V30" s="275"/>
      <c r="W30" s="275"/>
      <c r="X30" s="275"/>
    </row>
    <row r="31" spans="1:24" x14ac:dyDescent="0.2">
      <c r="A31" s="276" t="str">
        <f t="shared" si="0"/>
        <v/>
      </c>
      <c r="B31" s="598"/>
      <c r="C31" s="352" t="s">
        <v>54</v>
      </c>
      <c r="D31" s="353"/>
      <c r="E31" s="354"/>
      <c r="F31" s="311">
        <f>$G$4</f>
        <v>9.2100000000000009</v>
      </c>
      <c r="G31" s="311">
        <f>$H$4</f>
        <v>13.57</v>
      </c>
      <c r="H31" s="355" t="s">
        <v>26</v>
      </c>
      <c r="I31" s="356">
        <f>E33*G31</f>
        <v>0</v>
      </c>
      <c r="J31" s="277"/>
      <c r="K31" s="314">
        <v>64</v>
      </c>
      <c r="L31" s="315" t="s">
        <v>27</v>
      </c>
      <c r="M31" s="306"/>
      <c r="N31" s="277"/>
      <c r="O31" s="305"/>
      <c r="P31" s="277"/>
      <c r="Q31" s="306"/>
      <c r="R31" s="277"/>
      <c r="S31" s="275"/>
      <c r="T31" s="275"/>
      <c r="U31" s="275"/>
      <c r="V31" s="275"/>
      <c r="W31" s="275"/>
      <c r="X31" s="275"/>
    </row>
    <row r="32" spans="1:24" x14ac:dyDescent="0.2">
      <c r="A32" s="276" t="str">
        <f t="shared" si="0"/>
        <v/>
      </c>
      <c r="B32" s="599"/>
      <c r="C32" s="358"/>
      <c r="D32" s="359" t="s">
        <v>55</v>
      </c>
      <c r="E32" s="712" t="s">
        <v>56</v>
      </c>
      <c r="F32" s="712"/>
      <c r="G32" s="712"/>
      <c r="H32" s="360" t="s">
        <v>32</v>
      </c>
      <c r="I32" s="361">
        <f>E33*F31</f>
        <v>0</v>
      </c>
      <c r="J32" s="277"/>
      <c r="K32" s="323">
        <v>641</v>
      </c>
      <c r="L32" s="277" t="s">
        <v>33</v>
      </c>
      <c r="M32" s="306" t="str">
        <f t="shared" ref="M32:M37" si="2">IF(A32="","",(I32))</f>
        <v/>
      </c>
      <c r="N32" s="277"/>
      <c r="O32" s="305"/>
      <c r="P32" s="277"/>
      <c r="Q32" s="306"/>
      <c r="R32" s="277"/>
      <c r="S32" s="275"/>
      <c r="T32" s="275"/>
      <c r="U32" s="275"/>
      <c r="V32" s="275"/>
      <c r="W32" s="275"/>
      <c r="X32" s="275"/>
    </row>
    <row r="33" spans="1:24" x14ac:dyDescent="0.2">
      <c r="A33" s="276" t="str">
        <f t="shared" si="0"/>
        <v/>
      </c>
      <c r="B33" s="599"/>
      <c r="C33" s="358"/>
      <c r="D33" s="362" t="s">
        <v>57</v>
      </c>
      <c r="E33" s="271">
        <v>0</v>
      </c>
      <c r="F33" s="358"/>
      <c r="G33" s="358"/>
      <c r="H33" s="360" t="s">
        <v>36</v>
      </c>
      <c r="I33" s="361">
        <f>I31-I32</f>
        <v>0</v>
      </c>
      <c r="J33" s="277"/>
      <c r="K33" s="323">
        <v>645</v>
      </c>
      <c r="L33" s="327" t="s">
        <v>37</v>
      </c>
      <c r="M33" s="306" t="str">
        <f t="shared" si="2"/>
        <v/>
      </c>
      <c r="N33" s="277"/>
      <c r="O33" s="305"/>
      <c r="P33" s="277"/>
      <c r="Q33" s="306"/>
      <c r="R33" s="277"/>
      <c r="S33" s="275"/>
      <c r="T33" s="275"/>
      <c r="U33" s="275"/>
      <c r="V33" s="275"/>
      <c r="W33" s="275"/>
      <c r="X33" s="275"/>
    </row>
    <row r="34" spans="1:24" x14ac:dyDescent="0.2">
      <c r="A34" s="276" t="str">
        <f t="shared" si="0"/>
        <v/>
      </c>
      <c r="B34" s="599"/>
      <c r="C34" s="358"/>
      <c r="D34" s="362" t="s">
        <v>58</v>
      </c>
      <c r="E34" s="271">
        <v>0</v>
      </c>
      <c r="F34" s="358"/>
      <c r="G34" s="358"/>
      <c r="H34" s="358"/>
      <c r="I34" s="363">
        <f>E34</f>
        <v>0</v>
      </c>
      <c r="J34" s="277"/>
      <c r="K34" s="305">
        <v>6228</v>
      </c>
      <c r="L34" s="277" t="s">
        <v>59</v>
      </c>
      <c r="M34" s="306" t="str">
        <f t="shared" si="2"/>
        <v/>
      </c>
      <c r="N34" s="277"/>
      <c r="O34" s="305"/>
      <c r="P34" s="277"/>
      <c r="Q34" s="306"/>
      <c r="R34" s="277"/>
      <c r="S34" s="275"/>
      <c r="T34" s="275"/>
      <c r="U34" s="275"/>
      <c r="V34" s="275"/>
      <c r="W34" s="275"/>
      <c r="X34" s="275"/>
    </row>
    <row r="35" spans="1:24" x14ac:dyDescent="0.2">
      <c r="A35" s="276" t="str">
        <f t="shared" si="0"/>
        <v/>
      </c>
      <c r="B35" s="599"/>
      <c r="C35" s="358"/>
      <c r="D35" s="362" t="s">
        <v>60</v>
      </c>
      <c r="E35" s="271">
        <v>0</v>
      </c>
      <c r="F35" s="358"/>
      <c r="G35" s="358"/>
      <c r="H35" s="358"/>
      <c r="I35" s="363">
        <f>E35</f>
        <v>0</v>
      </c>
      <c r="J35" s="277"/>
      <c r="K35" s="364">
        <v>6182</v>
      </c>
      <c r="L35" s="365" t="s">
        <v>61</v>
      </c>
      <c r="M35" s="306" t="str">
        <f t="shared" si="2"/>
        <v/>
      </c>
      <c r="N35" s="277"/>
      <c r="O35" s="305"/>
      <c r="P35" s="277"/>
      <c r="Q35" s="306"/>
      <c r="R35" s="277"/>
      <c r="S35" s="275"/>
      <c r="T35" s="275"/>
      <c r="U35" s="275"/>
      <c r="V35" s="275"/>
      <c r="W35" s="275"/>
      <c r="X35" s="275"/>
    </row>
    <row r="36" spans="1:24" x14ac:dyDescent="0.2">
      <c r="A36" s="276" t="str">
        <f t="shared" si="0"/>
        <v/>
      </c>
      <c r="B36" s="599"/>
      <c r="C36" s="358"/>
      <c r="D36" s="362" t="s">
        <v>62</v>
      </c>
      <c r="E36" s="366" t="s">
        <v>42</v>
      </c>
      <c r="F36" s="499">
        <v>0</v>
      </c>
      <c r="G36" s="367">
        <f>E4</f>
        <v>0.57499999999999996</v>
      </c>
      <c r="H36" s="358"/>
      <c r="I36" s="363">
        <f>F36*G36</f>
        <v>0</v>
      </c>
      <c r="J36" s="277"/>
      <c r="K36" s="323">
        <v>625</v>
      </c>
      <c r="L36" s="277" t="s">
        <v>43</v>
      </c>
      <c r="M36" s="306" t="str">
        <f t="shared" si="2"/>
        <v/>
      </c>
      <c r="N36" s="277"/>
      <c r="O36" s="305"/>
      <c r="P36" s="277"/>
      <c r="Q36" s="306"/>
      <c r="R36" s="277"/>
      <c r="S36" s="275"/>
      <c r="T36" s="275"/>
      <c r="U36" s="275"/>
      <c r="V36" s="275"/>
      <c r="W36" s="275"/>
      <c r="X36" s="275"/>
    </row>
    <row r="37" spans="1:24" x14ac:dyDescent="0.2">
      <c r="A37" s="276" t="str">
        <f t="shared" si="0"/>
        <v/>
      </c>
      <c r="B37" s="599"/>
      <c r="C37" s="358"/>
      <c r="D37" s="362" t="s">
        <v>63</v>
      </c>
      <c r="E37" s="366"/>
      <c r="F37" s="499">
        <v>0</v>
      </c>
      <c r="G37" s="367">
        <f>E5</f>
        <v>70</v>
      </c>
      <c r="H37" s="358"/>
      <c r="I37" s="363">
        <f>F37*G37</f>
        <v>0</v>
      </c>
      <c r="J37" s="277"/>
      <c r="K37" s="323">
        <v>625</v>
      </c>
      <c r="L37" s="277" t="s">
        <v>43</v>
      </c>
      <c r="M37" s="306" t="str">
        <f t="shared" si="2"/>
        <v/>
      </c>
      <c r="N37" s="277"/>
      <c r="O37" s="305"/>
      <c r="P37" s="277"/>
      <c r="Q37" s="306"/>
      <c r="R37" s="277"/>
      <c r="S37" s="275"/>
      <c r="T37" s="275"/>
      <c r="U37" s="275"/>
      <c r="V37" s="275"/>
      <c r="W37" s="275"/>
      <c r="X37" s="275"/>
    </row>
    <row r="38" spans="1:24" x14ac:dyDescent="0.2">
      <c r="A38" s="276" t="str">
        <f t="shared" si="0"/>
        <v/>
      </c>
      <c r="B38" s="600"/>
      <c r="C38" s="369"/>
      <c r="D38" s="370" t="s">
        <v>64</v>
      </c>
      <c r="E38" s="272">
        <v>0</v>
      </c>
      <c r="F38" s="369"/>
      <c r="G38" s="369"/>
      <c r="H38" s="369"/>
      <c r="I38" s="371">
        <f>E38</f>
        <v>0</v>
      </c>
      <c r="J38" s="277"/>
      <c r="K38" s="305"/>
      <c r="L38" s="277"/>
      <c r="M38" s="306"/>
      <c r="N38" s="277"/>
      <c r="O38" s="305">
        <v>792</v>
      </c>
      <c r="P38" s="277" t="s">
        <v>65</v>
      </c>
      <c r="Q38" s="345" t="str">
        <f t="shared" ref="Q38:Q46" si="3">IF(A38="","",(I38))</f>
        <v/>
      </c>
      <c r="R38" s="277"/>
      <c r="S38" s="275"/>
      <c r="T38" s="275"/>
      <c r="U38" s="275"/>
      <c r="V38" s="275"/>
      <c r="W38" s="275"/>
      <c r="X38" s="275"/>
    </row>
    <row r="39" spans="1:24" x14ac:dyDescent="0.2">
      <c r="A39" s="276" t="str">
        <f t="shared" si="0"/>
        <v/>
      </c>
      <c r="B39" s="598"/>
      <c r="C39" s="352" t="s">
        <v>19</v>
      </c>
      <c r="D39" s="353"/>
      <c r="E39" s="360"/>
      <c r="F39" s="311">
        <f>$G$5</f>
        <v>50</v>
      </c>
      <c r="G39" s="360"/>
      <c r="H39" s="355" t="s">
        <v>44</v>
      </c>
      <c r="I39" s="356">
        <f>E41*F39</f>
        <v>0</v>
      </c>
      <c r="J39" s="277"/>
      <c r="K39" s="314">
        <v>62</v>
      </c>
      <c r="L39" s="315" t="s">
        <v>45</v>
      </c>
      <c r="M39" s="306"/>
      <c r="N39" s="277"/>
      <c r="O39" s="307"/>
      <c r="P39" s="277"/>
      <c r="Q39" s="306"/>
      <c r="R39" s="277"/>
      <c r="S39" s="275"/>
      <c r="T39" s="275"/>
      <c r="U39" s="275"/>
      <c r="V39" s="275"/>
      <c r="W39" s="275"/>
      <c r="X39" s="275"/>
    </row>
    <row r="40" spans="1:24" x14ac:dyDescent="0.2">
      <c r="A40" s="276" t="str">
        <f t="shared" si="0"/>
        <v/>
      </c>
      <c r="B40" s="599"/>
      <c r="C40" s="358"/>
      <c r="D40" s="359" t="s">
        <v>55</v>
      </c>
      <c r="E40" s="712" t="s">
        <v>56</v>
      </c>
      <c r="F40" s="712"/>
      <c r="G40" s="712"/>
      <c r="H40" s="358"/>
      <c r="I40" s="372"/>
      <c r="J40" s="277"/>
      <c r="K40" s="323">
        <v>621</v>
      </c>
      <c r="L40" s="277" t="s">
        <v>46</v>
      </c>
      <c r="M40" s="306" t="str">
        <f>IF(A40="","",(I39))</f>
        <v/>
      </c>
      <c r="N40" s="277"/>
      <c r="O40" s="307"/>
      <c r="P40" s="277"/>
      <c r="Q40" s="306"/>
      <c r="R40" s="277"/>
      <c r="S40" s="275"/>
      <c r="T40" s="275"/>
      <c r="U40" s="275"/>
      <c r="V40" s="275"/>
      <c r="W40" s="275"/>
      <c r="X40" s="275"/>
    </row>
    <row r="41" spans="1:24" x14ac:dyDescent="0.2">
      <c r="A41" s="276" t="str">
        <f t="shared" si="0"/>
        <v/>
      </c>
      <c r="B41" s="599"/>
      <c r="C41" s="358"/>
      <c r="D41" s="362" t="s">
        <v>57</v>
      </c>
      <c r="E41" s="271">
        <v>0</v>
      </c>
      <c r="F41" s="358"/>
      <c r="G41" s="358"/>
      <c r="H41" s="358"/>
      <c r="I41" s="372"/>
      <c r="J41" s="277"/>
      <c r="K41" s="305"/>
      <c r="L41" s="277"/>
      <c r="M41" s="306"/>
      <c r="N41" s="277"/>
      <c r="O41" s="307"/>
      <c r="P41" s="277"/>
      <c r="Q41" s="306"/>
      <c r="R41" s="277"/>
      <c r="S41" s="275"/>
      <c r="T41" s="275"/>
      <c r="U41" s="275"/>
      <c r="V41" s="275"/>
      <c r="W41" s="275"/>
      <c r="X41" s="275"/>
    </row>
    <row r="42" spans="1:24" x14ac:dyDescent="0.2">
      <c r="A42" s="276" t="str">
        <f t="shared" si="0"/>
        <v/>
      </c>
      <c r="B42" s="599"/>
      <c r="C42" s="358"/>
      <c r="D42" s="362" t="s">
        <v>58</v>
      </c>
      <c r="E42" s="271">
        <v>0</v>
      </c>
      <c r="F42" s="358"/>
      <c r="G42" s="358"/>
      <c r="H42" s="358"/>
      <c r="I42" s="363">
        <f>E42</f>
        <v>0</v>
      </c>
      <c r="J42" s="277"/>
      <c r="K42" s="305">
        <v>6228</v>
      </c>
      <c r="L42" s="277" t="s">
        <v>59</v>
      </c>
      <c r="M42" s="306" t="str">
        <f t="shared" ref="M42:M45" si="4">IF(A42="","",(I42))</f>
        <v/>
      </c>
      <c r="N42" s="277"/>
      <c r="O42" s="307"/>
      <c r="P42" s="277"/>
      <c r="Q42" s="306"/>
      <c r="R42" s="277"/>
      <c r="S42" s="275"/>
      <c r="T42" s="275"/>
      <c r="U42" s="275"/>
      <c r="V42" s="275"/>
      <c r="W42" s="275"/>
      <c r="X42" s="275"/>
    </row>
    <row r="43" spans="1:24" x14ac:dyDescent="0.2">
      <c r="A43" s="276" t="str">
        <f t="shared" si="0"/>
        <v/>
      </c>
      <c r="B43" s="599"/>
      <c r="C43" s="358"/>
      <c r="D43" s="362" t="s">
        <v>60</v>
      </c>
      <c r="E43" s="271">
        <v>0</v>
      </c>
      <c r="F43" s="358"/>
      <c r="G43" s="358"/>
      <c r="H43" s="358"/>
      <c r="I43" s="363">
        <f>E43</f>
        <v>0</v>
      </c>
      <c r="J43" s="277"/>
      <c r="K43" s="364">
        <v>6182</v>
      </c>
      <c r="L43" s="365" t="s">
        <v>61</v>
      </c>
      <c r="M43" s="306" t="str">
        <f t="shared" si="4"/>
        <v/>
      </c>
      <c r="N43" s="277"/>
      <c r="O43" s="307"/>
      <c r="P43" s="277"/>
      <c r="Q43" s="306"/>
      <c r="R43" s="277"/>
      <c r="S43" s="275"/>
      <c r="T43" s="275"/>
      <c r="U43" s="275"/>
      <c r="V43" s="275"/>
      <c r="W43" s="275"/>
      <c r="X43" s="275"/>
    </row>
    <row r="44" spans="1:24" x14ac:dyDescent="0.2">
      <c r="A44" s="276" t="str">
        <f t="shared" si="0"/>
        <v/>
      </c>
      <c r="B44" s="599"/>
      <c r="C44" s="358"/>
      <c r="D44" s="362" t="s">
        <v>62</v>
      </c>
      <c r="E44" s="366" t="s">
        <v>42</v>
      </c>
      <c r="F44" s="499">
        <v>0</v>
      </c>
      <c r="G44" s="367">
        <f>E4</f>
        <v>0.57499999999999996</v>
      </c>
      <c r="H44" s="358"/>
      <c r="I44" s="363">
        <f>F44*G44</f>
        <v>0</v>
      </c>
      <c r="J44" s="277"/>
      <c r="K44" s="323">
        <v>625</v>
      </c>
      <c r="L44" s="277" t="s">
        <v>43</v>
      </c>
      <c r="M44" s="306" t="str">
        <f t="shared" si="4"/>
        <v/>
      </c>
      <c r="N44" s="277"/>
      <c r="O44" s="307"/>
      <c r="P44" s="277"/>
      <c r="Q44" s="306"/>
      <c r="R44" s="277"/>
      <c r="S44" s="275"/>
      <c r="T44" s="275"/>
      <c r="U44" s="275"/>
      <c r="V44" s="275"/>
      <c r="W44" s="275"/>
      <c r="X44" s="275"/>
    </row>
    <row r="45" spans="1:24" x14ac:dyDescent="0.2">
      <c r="A45" s="276" t="str">
        <f t="shared" si="0"/>
        <v/>
      </c>
      <c r="B45" s="599"/>
      <c r="C45" s="358"/>
      <c r="D45" s="362" t="s">
        <v>63</v>
      </c>
      <c r="E45" s="366"/>
      <c r="F45" s="499">
        <v>0</v>
      </c>
      <c r="G45" s="367">
        <f>E5</f>
        <v>70</v>
      </c>
      <c r="H45" s="358"/>
      <c r="I45" s="363">
        <f>F45*G45</f>
        <v>0</v>
      </c>
      <c r="J45" s="277"/>
      <c r="K45" s="323">
        <v>625</v>
      </c>
      <c r="L45" s="277" t="s">
        <v>43</v>
      </c>
      <c r="M45" s="306" t="str">
        <f t="shared" si="4"/>
        <v/>
      </c>
      <c r="N45" s="277"/>
      <c r="O45" s="307"/>
      <c r="P45" s="277"/>
      <c r="Q45" s="306"/>
      <c r="R45" s="277"/>
      <c r="S45" s="275"/>
      <c r="T45" s="275"/>
      <c r="U45" s="275"/>
      <c r="V45" s="275"/>
      <c r="W45" s="275"/>
      <c r="X45" s="275"/>
    </row>
    <row r="46" spans="1:24" x14ac:dyDescent="0.2">
      <c r="A46" s="276" t="str">
        <f t="shared" si="0"/>
        <v/>
      </c>
      <c r="B46" s="598"/>
      <c r="C46" s="352" t="s">
        <v>48</v>
      </c>
      <c r="D46" s="352"/>
      <c r="E46" s="354"/>
      <c r="F46" s="352"/>
      <c r="G46" s="341">
        <f>$H$6</f>
        <v>11.07</v>
      </c>
      <c r="H46" s="355" t="s">
        <v>49</v>
      </c>
      <c r="I46" s="356">
        <f>E48*G46</f>
        <v>0</v>
      </c>
      <c r="J46" s="277"/>
      <c r="K46" s="342">
        <v>864</v>
      </c>
      <c r="L46" s="343" t="s">
        <v>50</v>
      </c>
      <c r="M46" s="306" t="str">
        <f>IF(A46="","",(I46))</f>
        <v/>
      </c>
      <c r="N46" s="344"/>
      <c r="O46" s="305">
        <v>875</v>
      </c>
      <c r="P46" s="343" t="s">
        <v>66</v>
      </c>
      <c r="Q46" s="345" t="str">
        <f t="shared" si="3"/>
        <v/>
      </c>
      <c r="R46" s="277"/>
      <c r="S46" s="275"/>
      <c r="T46" s="275"/>
      <c r="U46" s="275"/>
      <c r="V46" s="275"/>
      <c r="W46" s="275"/>
      <c r="X46" s="275"/>
    </row>
    <row r="47" spans="1:24" x14ac:dyDescent="0.2">
      <c r="A47" s="276" t="str">
        <f t="shared" si="0"/>
        <v/>
      </c>
      <c r="B47" s="599"/>
      <c r="C47" s="358"/>
      <c r="D47" s="359" t="s">
        <v>55</v>
      </c>
      <c r="E47" s="712" t="s">
        <v>56</v>
      </c>
      <c r="F47" s="712"/>
      <c r="G47" s="712"/>
      <c r="H47" s="358"/>
      <c r="I47" s="363"/>
      <c r="J47" s="277"/>
      <c r="K47" s="305"/>
      <c r="L47" s="277"/>
      <c r="M47" s="306"/>
      <c r="N47" s="277"/>
      <c r="O47" s="307"/>
      <c r="P47" s="277"/>
      <c r="Q47" s="306"/>
      <c r="R47" s="277"/>
      <c r="S47" s="373"/>
      <c r="T47" s="275"/>
      <c r="U47" s="275"/>
      <c r="V47" s="275"/>
      <c r="W47" s="275"/>
      <c r="X47" s="275"/>
    </row>
    <row r="48" spans="1:24" x14ac:dyDescent="0.2">
      <c r="A48" s="276" t="str">
        <f t="shared" si="0"/>
        <v/>
      </c>
      <c r="B48" s="599"/>
      <c r="C48" s="358"/>
      <c r="D48" s="362" t="s">
        <v>57</v>
      </c>
      <c r="E48" s="271">
        <v>0</v>
      </c>
      <c r="F48" s="358"/>
      <c r="G48" s="358"/>
      <c r="H48" s="374"/>
      <c r="I48" s="363"/>
      <c r="J48" s="277"/>
      <c r="K48" s="305"/>
      <c r="L48" s="277"/>
      <c r="M48" s="306"/>
      <c r="N48" s="277"/>
      <c r="O48" s="307"/>
      <c r="P48" s="277"/>
      <c r="Q48" s="306"/>
      <c r="R48" s="277"/>
      <c r="S48" s="275"/>
      <c r="T48" s="275"/>
      <c r="U48" s="275"/>
      <c r="V48" s="275"/>
      <c r="W48" s="275"/>
      <c r="X48" s="275"/>
    </row>
    <row r="49" spans="1:24" x14ac:dyDescent="0.2">
      <c r="A49" s="276" t="str">
        <f t="shared" si="0"/>
        <v/>
      </c>
      <c r="B49" s="599"/>
      <c r="C49" s="358"/>
      <c r="D49" s="362" t="s">
        <v>58</v>
      </c>
      <c r="E49" s="271">
        <v>0</v>
      </c>
      <c r="F49" s="358"/>
      <c r="G49" s="358"/>
      <c r="H49" s="358"/>
      <c r="I49" s="363">
        <f>E49</f>
        <v>0</v>
      </c>
      <c r="J49" s="277"/>
      <c r="K49" s="305">
        <v>6228</v>
      </c>
      <c r="L49" s="277" t="s">
        <v>59</v>
      </c>
      <c r="M49" s="306" t="str">
        <f t="shared" ref="M49:M52" si="5">IF(A49="","",(I49))</f>
        <v/>
      </c>
      <c r="N49" s="277"/>
      <c r="O49" s="307"/>
      <c r="P49" s="277"/>
      <c r="Q49" s="306"/>
      <c r="R49" s="277"/>
      <c r="S49" s="275"/>
      <c r="T49" s="275"/>
      <c r="U49" s="275"/>
      <c r="V49" s="275"/>
      <c r="W49" s="275"/>
      <c r="X49" s="275"/>
    </row>
    <row r="50" spans="1:24" x14ac:dyDescent="0.2">
      <c r="A50" s="276" t="str">
        <f t="shared" si="0"/>
        <v/>
      </c>
      <c r="B50" s="599"/>
      <c r="C50" s="358"/>
      <c r="D50" s="362" t="s">
        <v>60</v>
      </c>
      <c r="E50" s="271">
        <v>0</v>
      </c>
      <c r="F50" s="358"/>
      <c r="G50" s="358"/>
      <c r="H50" s="358"/>
      <c r="I50" s="363">
        <f>E50</f>
        <v>0</v>
      </c>
      <c r="J50" s="277"/>
      <c r="K50" s="364">
        <v>6182</v>
      </c>
      <c r="L50" s="365" t="s">
        <v>61</v>
      </c>
      <c r="M50" s="306" t="str">
        <f t="shared" si="5"/>
        <v/>
      </c>
      <c r="N50" s="277"/>
      <c r="O50" s="307"/>
      <c r="P50" s="277"/>
      <c r="Q50" s="306"/>
      <c r="R50" s="277"/>
      <c r="S50" s="275"/>
      <c r="T50" s="275"/>
      <c r="U50" s="275"/>
      <c r="V50" s="275"/>
      <c r="W50" s="275"/>
      <c r="X50" s="275"/>
    </row>
    <row r="51" spans="1:24" x14ac:dyDescent="0.2">
      <c r="A51" s="276" t="str">
        <f t="shared" si="0"/>
        <v/>
      </c>
      <c r="B51" s="599"/>
      <c r="C51" s="358"/>
      <c r="D51" s="362" t="s">
        <v>62</v>
      </c>
      <c r="E51" s="366" t="s">
        <v>42</v>
      </c>
      <c r="F51" s="499">
        <v>0</v>
      </c>
      <c r="G51" s="367">
        <f>E3</f>
        <v>0.35</v>
      </c>
      <c r="H51" s="358"/>
      <c r="I51" s="363">
        <f>F51*G51</f>
        <v>0</v>
      </c>
      <c r="J51" s="277"/>
      <c r="K51" s="323">
        <v>625</v>
      </c>
      <c r="L51" s="277" t="s">
        <v>43</v>
      </c>
      <c r="M51" s="306" t="str">
        <f t="shared" si="5"/>
        <v/>
      </c>
      <c r="N51" s="277"/>
      <c r="O51" s="307"/>
      <c r="P51" s="277"/>
      <c r="Q51" s="306"/>
      <c r="R51" s="277"/>
      <c r="S51" s="275"/>
      <c r="T51" s="275"/>
      <c r="U51" s="275"/>
      <c r="V51" s="275"/>
      <c r="W51" s="275"/>
      <c r="X51" s="275"/>
    </row>
    <row r="52" spans="1:24" x14ac:dyDescent="0.2">
      <c r="A52" s="276" t="str">
        <f t="shared" si="0"/>
        <v/>
      </c>
      <c r="B52" s="600"/>
      <c r="C52" s="369"/>
      <c r="D52" s="370" t="s">
        <v>63</v>
      </c>
      <c r="E52" s="375"/>
      <c r="F52" s="509">
        <v>0</v>
      </c>
      <c r="G52" s="376">
        <f>E5</f>
        <v>70</v>
      </c>
      <c r="H52" s="369"/>
      <c r="I52" s="371">
        <f>F52*G52</f>
        <v>0</v>
      </c>
      <c r="J52" s="277"/>
      <c r="K52" s="323">
        <v>625</v>
      </c>
      <c r="L52" s="277" t="s">
        <v>43</v>
      </c>
      <c r="M52" s="306" t="str">
        <f t="shared" si="5"/>
        <v/>
      </c>
      <c r="N52" s="277"/>
      <c r="O52" s="307"/>
      <c r="P52" s="277"/>
      <c r="Q52" s="306"/>
      <c r="R52" s="277"/>
      <c r="S52" s="275"/>
      <c r="T52" s="275"/>
      <c r="U52" s="275"/>
      <c r="V52" s="275"/>
      <c r="W52" s="275"/>
      <c r="X52" s="275"/>
    </row>
    <row r="53" spans="1:24" x14ac:dyDescent="0.2">
      <c r="A53" s="276" t="str">
        <f t="shared" si="0"/>
        <v/>
      </c>
      <c r="B53" s="513" t="s">
        <v>67</v>
      </c>
      <c r="C53" s="487"/>
      <c r="D53" s="514"/>
      <c r="E53" s="487"/>
      <c r="F53" s="487"/>
      <c r="G53" s="487"/>
      <c r="H53" s="487"/>
      <c r="I53" s="515">
        <f>I54+I58+I62+I66</f>
        <v>0</v>
      </c>
      <c r="J53" s="277"/>
      <c r="K53" s="305"/>
      <c r="L53" s="277"/>
      <c r="M53" s="306"/>
      <c r="N53" s="277"/>
      <c r="O53" s="307"/>
      <c r="P53" s="277"/>
      <c r="Q53" s="306"/>
      <c r="R53" s="277"/>
      <c r="S53" s="275"/>
      <c r="T53" s="275"/>
      <c r="U53" s="275"/>
      <c r="V53" s="275"/>
      <c r="W53" s="275"/>
      <c r="X53" s="275"/>
    </row>
    <row r="54" spans="1:24" x14ac:dyDescent="0.2">
      <c r="A54" s="276" t="str">
        <f t="shared" si="0"/>
        <v/>
      </c>
      <c r="B54" s="510"/>
      <c r="C54" s="511" t="s">
        <v>25</v>
      </c>
      <c r="D54" s="511"/>
      <c r="E54" s="512"/>
      <c r="F54" s="311">
        <f>$G$4</f>
        <v>9.2100000000000009</v>
      </c>
      <c r="G54" s="311">
        <f>$H$4</f>
        <v>13.57</v>
      </c>
      <c r="H54" s="385" t="s">
        <v>26</v>
      </c>
      <c r="I54" s="386">
        <f>SUM(E56:E57)*G54</f>
        <v>0</v>
      </c>
      <c r="J54" s="277"/>
      <c r="K54" s="314">
        <v>64</v>
      </c>
      <c r="L54" s="315" t="s">
        <v>27</v>
      </c>
      <c r="M54" s="306"/>
      <c r="N54" s="277"/>
      <c r="O54" s="307"/>
      <c r="P54" s="277"/>
      <c r="Q54" s="306"/>
      <c r="R54" s="277"/>
      <c r="S54" s="275"/>
      <c r="T54" s="275"/>
      <c r="U54" s="275"/>
      <c r="V54" s="275"/>
      <c r="W54" s="275"/>
      <c r="X54" s="275"/>
    </row>
    <row r="55" spans="1:24" x14ac:dyDescent="0.2">
      <c r="A55" s="276" t="str">
        <f t="shared" si="0"/>
        <v/>
      </c>
      <c r="B55" s="381"/>
      <c r="C55" s="382"/>
      <c r="D55" s="383" t="s">
        <v>29</v>
      </c>
      <c r="E55" s="384"/>
      <c r="F55" s="382"/>
      <c r="G55" s="382"/>
      <c r="H55" s="385" t="s">
        <v>32</v>
      </c>
      <c r="I55" s="386">
        <f>SUM(E56:E57)*F54</f>
        <v>0</v>
      </c>
      <c r="J55" s="277"/>
      <c r="K55" s="323">
        <v>641</v>
      </c>
      <c r="L55" s="277" t="s">
        <v>33</v>
      </c>
      <c r="M55" s="306" t="str">
        <f t="shared" ref="M55:M56" si="6">IF(A55="","",(I55))</f>
        <v/>
      </c>
      <c r="N55" s="277"/>
      <c r="O55" s="307"/>
      <c r="P55" s="277"/>
      <c r="Q55" s="306"/>
      <c r="R55" s="277"/>
      <c r="S55" s="275"/>
      <c r="T55" s="275"/>
      <c r="U55" s="275"/>
      <c r="V55" s="275"/>
      <c r="W55" s="275"/>
      <c r="X55" s="275"/>
    </row>
    <row r="56" spans="1:24" x14ac:dyDescent="0.2">
      <c r="A56" s="276" t="str">
        <f t="shared" si="0"/>
        <v/>
      </c>
      <c r="B56" s="381"/>
      <c r="C56" s="382"/>
      <c r="D56" s="387" t="s">
        <v>67</v>
      </c>
      <c r="E56" s="264">
        <v>0</v>
      </c>
      <c r="F56" s="388"/>
      <c r="G56" s="382"/>
      <c r="H56" s="385" t="s">
        <v>36</v>
      </c>
      <c r="I56" s="386">
        <f>I54-I55</f>
        <v>0</v>
      </c>
      <c r="J56" s="277"/>
      <c r="K56" s="323">
        <v>645</v>
      </c>
      <c r="L56" s="327" t="s">
        <v>37</v>
      </c>
      <c r="M56" s="306" t="str">
        <f t="shared" si="6"/>
        <v/>
      </c>
      <c r="N56" s="277"/>
      <c r="O56" s="307"/>
      <c r="P56" s="277"/>
      <c r="Q56" s="306"/>
      <c r="R56" s="277"/>
      <c r="S56" s="275"/>
      <c r="T56" s="275"/>
      <c r="U56" s="275"/>
      <c r="V56" s="275"/>
      <c r="W56" s="275"/>
      <c r="X56" s="275"/>
    </row>
    <row r="57" spans="1:24" x14ac:dyDescent="0.2">
      <c r="A57" s="276" t="str">
        <f t="shared" si="0"/>
        <v/>
      </c>
      <c r="B57" s="389"/>
      <c r="C57" s="390"/>
      <c r="D57" s="391" t="s">
        <v>68</v>
      </c>
      <c r="E57" s="265">
        <v>0</v>
      </c>
      <c r="F57" s="392"/>
      <c r="G57" s="392"/>
      <c r="H57" s="392"/>
      <c r="I57" s="393"/>
      <c r="J57" s="277"/>
      <c r="K57" s="323"/>
      <c r="L57" s="365"/>
      <c r="M57" s="306"/>
      <c r="N57" s="277"/>
      <c r="O57" s="307"/>
      <c r="P57" s="277"/>
      <c r="Q57" s="306"/>
      <c r="R57" s="277"/>
      <c r="S57" s="275"/>
      <c r="T57" s="275"/>
      <c r="U57" s="275"/>
      <c r="V57" s="275"/>
      <c r="W57" s="275"/>
      <c r="X57" s="275"/>
    </row>
    <row r="58" spans="1:24" x14ac:dyDescent="0.2">
      <c r="A58" s="276" t="str">
        <f t="shared" si="0"/>
        <v/>
      </c>
      <c r="B58" s="377"/>
      <c r="C58" s="378" t="s">
        <v>19</v>
      </c>
      <c r="D58" s="378"/>
      <c r="E58" s="385"/>
      <c r="F58" s="311">
        <f>$G$5</f>
        <v>50</v>
      </c>
      <c r="G58" s="385"/>
      <c r="H58" s="379" t="s">
        <v>44</v>
      </c>
      <c r="I58" s="380">
        <f>SUM(E60:E61)*F58</f>
        <v>0</v>
      </c>
      <c r="J58" s="277"/>
      <c r="K58" s="314">
        <v>62</v>
      </c>
      <c r="L58" s="315" t="s">
        <v>45</v>
      </c>
      <c r="M58" s="306"/>
      <c r="N58" s="277"/>
      <c r="O58" s="307"/>
      <c r="P58" s="277"/>
      <c r="Q58" s="306"/>
      <c r="R58" s="277"/>
      <c r="S58" s="275"/>
      <c r="T58" s="275"/>
      <c r="U58" s="275"/>
      <c r="V58" s="275"/>
      <c r="W58" s="275"/>
      <c r="X58" s="275"/>
    </row>
    <row r="59" spans="1:24" x14ac:dyDescent="0.2">
      <c r="A59" s="276" t="str">
        <f t="shared" si="0"/>
        <v/>
      </c>
      <c r="B59" s="381"/>
      <c r="C59" s="382"/>
      <c r="D59" s="383" t="s">
        <v>29</v>
      </c>
      <c r="E59" s="384"/>
      <c r="F59" s="382"/>
      <c r="G59" s="382"/>
      <c r="H59" s="394"/>
      <c r="I59" s="395"/>
      <c r="J59" s="277"/>
      <c r="K59" s="323">
        <v>621</v>
      </c>
      <c r="L59" s="277" t="s">
        <v>46</v>
      </c>
      <c r="M59" s="306" t="str">
        <f>IF(A59="","",(I58))</f>
        <v/>
      </c>
      <c r="N59" s="277"/>
      <c r="O59" s="307"/>
      <c r="P59" s="277"/>
      <c r="Q59" s="306"/>
      <c r="R59" s="277"/>
      <c r="S59" s="275"/>
      <c r="T59" s="275"/>
      <c r="U59" s="275"/>
      <c r="V59" s="275"/>
      <c r="W59" s="275"/>
      <c r="X59" s="275"/>
    </row>
    <row r="60" spans="1:24" x14ac:dyDescent="0.2">
      <c r="A60" s="276" t="str">
        <f t="shared" si="0"/>
        <v/>
      </c>
      <c r="B60" s="381"/>
      <c r="C60" s="382"/>
      <c r="D60" s="387" t="s">
        <v>67</v>
      </c>
      <c r="E60" s="264">
        <v>0</v>
      </c>
      <c r="F60" s="388"/>
      <c r="G60" s="382"/>
      <c r="H60" s="394"/>
      <c r="I60" s="395"/>
      <c r="J60" s="277"/>
      <c r="K60" s="323"/>
      <c r="L60" s="365"/>
      <c r="M60" s="306"/>
      <c r="N60" s="277"/>
      <c r="O60" s="307"/>
      <c r="P60" s="277"/>
      <c r="Q60" s="306"/>
      <c r="R60" s="277"/>
      <c r="S60" s="275"/>
      <c r="T60" s="275"/>
      <c r="U60" s="275"/>
      <c r="V60" s="275"/>
      <c r="W60" s="275"/>
      <c r="X60" s="275"/>
    </row>
    <row r="61" spans="1:24" x14ac:dyDescent="0.2">
      <c r="A61" s="276" t="str">
        <f t="shared" si="0"/>
        <v/>
      </c>
      <c r="B61" s="389"/>
      <c r="C61" s="390"/>
      <c r="D61" s="391" t="s">
        <v>68</v>
      </c>
      <c r="E61" s="265">
        <v>0</v>
      </c>
      <c r="F61" s="392"/>
      <c r="G61" s="392"/>
      <c r="H61" s="392"/>
      <c r="I61" s="393"/>
      <c r="J61" s="277"/>
      <c r="K61" s="323"/>
      <c r="L61" s="365"/>
      <c r="M61" s="306"/>
      <c r="N61" s="277"/>
      <c r="O61" s="307"/>
      <c r="P61" s="277"/>
      <c r="Q61" s="306"/>
      <c r="R61" s="277"/>
      <c r="S61" s="275"/>
      <c r="T61" s="275"/>
      <c r="U61" s="275"/>
      <c r="V61" s="275"/>
      <c r="W61" s="275"/>
      <c r="X61" s="275"/>
    </row>
    <row r="62" spans="1:24" x14ac:dyDescent="0.2">
      <c r="A62" s="276" t="str">
        <f t="shared" si="0"/>
        <v/>
      </c>
      <c r="B62" s="601"/>
      <c r="C62" s="397" t="s">
        <v>48</v>
      </c>
      <c r="D62" s="397"/>
      <c r="E62" s="398"/>
      <c r="F62" s="397"/>
      <c r="G62" s="341">
        <f>$H$6</f>
        <v>11.07</v>
      </c>
      <c r="H62" s="379" t="s">
        <v>49</v>
      </c>
      <c r="I62" s="380">
        <f>SUM(E64:E65)*G62</f>
        <v>0</v>
      </c>
      <c r="J62" s="277"/>
      <c r="K62" s="342">
        <v>864</v>
      </c>
      <c r="L62" s="343" t="s">
        <v>50</v>
      </c>
      <c r="M62" s="306" t="str">
        <f t="shared" ref="M62" si="7">IF(A62="","",(I62))</f>
        <v/>
      </c>
      <c r="N62" s="344"/>
      <c r="O62" s="305">
        <v>875</v>
      </c>
      <c r="P62" s="343" t="s">
        <v>51</v>
      </c>
      <c r="Q62" s="345" t="str">
        <f>IF(A62="","",(I62))</f>
        <v/>
      </c>
      <c r="R62" s="277"/>
      <c r="S62" s="275"/>
      <c r="T62" s="275"/>
      <c r="U62" s="275"/>
      <c r="V62" s="275"/>
      <c r="W62" s="275"/>
      <c r="X62" s="275"/>
    </row>
    <row r="63" spans="1:24" x14ac:dyDescent="0.2">
      <c r="A63" s="276" t="str">
        <f t="shared" si="0"/>
        <v/>
      </c>
      <c r="B63" s="381"/>
      <c r="C63" s="382"/>
      <c r="D63" s="383" t="s">
        <v>29</v>
      </c>
      <c r="E63" s="384"/>
      <c r="F63" s="382"/>
      <c r="G63" s="382"/>
      <c r="H63" s="382"/>
      <c r="I63" s="395"/>
      <c r="J63" s="277"/>
      <c r="K63" s="305"/>
      <c r="L63" s="277"/>
      <c r="M63" s="306"/>
      <c r="N63" s="277"/>
      <c r="O63" s="307"/>
      <c r="P63" s="277"/>
      <c r="Q63" s="306"/>
      <c r="R63" s="277"/>
      <c r="S63" s="279"/>
      <c r="T63" s="277"/>
      <c r="U63" s="275"/>
      <c r="V63" s="275"/>
      <c r="W63" s="275"/>
      <c r="X63" s="275"/>
    </row>
    <row r="64" spans="1:24" x14ac:dyDescent="0.2">
      <c r="A64" s="276" t="str">
        <f t="shared" si="0"/>
        <v/>
      </c>
      <c r="B64" s="381"/>
      <c r="C64" s="382"/>
      <c r="D64" s="387" t="s">
        <v>67</v>
      </c>
      <c r="E64" s="264">
        <v>0</v>
      </c>
      <c r="F64" s="382"/>
      <c r="G64" s="382"/>
      <c r="H64" s="382"/>
      <c r="I64" s="395"/>
      <c r="J64" s="277"/>
      <c r="K64" s="305"/>
      <c r="L64" s="277"/>
      <c r="M64" s="306"/>
      <c r="N64" s="277"/>
      <c r="O64" s="307"/>
      <c r="P64" s="277"/>
      <c r="Q64" s="306"/>
      <c r="R64" s="277"/>
      <c r="S64" s="279"/>
      <c r="T64" s="275"/>
      <c r="U64" s="275"/>
      <c r="V64" s="275"/>
      <c r="W64" s="275"/>
      <c r="X64" s="275"/>
    </row>
    <row r="65" spans="1:24" x14ac:dyDescent="0.2">
      <c r="A65" s="276" t="str">
        <f t="shared" si="0"/>
        <v/>
      </c>
      <c r="B65" s="381"/>
      <c r="C65" s="382"/>
      <c r="D65" s="387" t="s">
        <v>68</v>
      </c>
      <c r="E65" s="264">
        <v>0</v>
      </c>
      <c r="F65" s="382"/>
      <c r="G65" s="382"/>
      <c r="H65" s="382"/>
      <c r="I65" s="395"/>
      <c r="J65" s="277"/>
      <c r="K65" s="305"/>
      <c r="L65" s="277"/>
      <c r="M65" s="306"/>
      <c r="N65" s="277"/>
      <c r="O65" s="307"/>
      <c r="P65" s="277"/>
      <c r="Q65" s="306"/>
      <c r="R65" s="277"/>
      <c r="S65" s="275"/>
      <c r="T65" s="275"/>
      <c r="U65" s="275"/>
      <c r="V65" s="275"/>
      <c r="W65" s="275"/>
      <c r="X65" s="275"/>
    </row>
    <row r="66" spans="1:24" x14ac:dyDescent="0.2">
      <c r="A66" s="276" t="str">
        <f t="shared" si="0"/>
        <v/>
      </c>
      <c r="B66" s="381"/>
      <c r="C66" s="382"/>
      <c r="D66" s="387" t="s">
        <v>69</v>
      </c>
      <c r="E66" s="400"/>
      <c r="F66" s="263">
        <v>0</v>
      </c>
      <c r="G66" s="401">
        <f>E3</f>
        <v>0.35</v>
      </c>
      <c r="H66" s="382"/>
      <c r="I66" s="386">
        <f>G66*F66</f>
        <v>0</v>
      </c>
      <c r="J66" s="277"/>
      <c r="K66" s="323">
        <v>625</v>
      </c>
      <c r="L66" s="277" t="s">
        <v>43</v>
      </c>
      <c r="M66" s="306" t="str">
        <f t="shared" ref="M66" si="8">IF(A66="","",(I66))</f>
        <v/>
      </c>
      <c r="N66" s="277"/>
      <c r="O66" s="307"/>
      <c r="P66" s="277"/>
      <c r="Q66" s="306"/>
      <c r="R66" s="277"/>
      <c r="S66" s="275"/>
      <c r="T66" s="275"/>
      <c r="U66" s="275"/>
      <c r="V66" s="275"/>
      <c r="W66" s="275"/>
      <c r="X66" s="275"/>
    </row>
    <row r="67" spans="1:24" s="160" customFormat="1" x14ac:dyDescent="0.2">
      <c r="A67" s="276" t="str">
        <f t="shared" si="0"/>
        <v/>
      </c>
      <c r="B67" s="602" t="s">
        <v>70</v>
      </c>
      <c r="C67" s="403"/>
      <c r="D67" s="403"/>
      <c r="E67" s="403"/>
      <c r="F67" s="403"/>
      <c r="G67" s="403"/>
      <c r="H67" s="403"/>
      <c r="I67" s="404">
        <f>I68+I80+I81+I82+I83+I84+I85+I72</f>
        <v>0</v>
      </c>
      <c r="J67" s="405"/>
      <c r="K67" s="406"/>
      <c r="L67" s="405"/>
      <c r="M67" s="407"/>
      <c r="N67" s="405"/>
      <c r="O67" s="408"/>
      <c r="P67" s="405"/>
      <c r="Q67" s="407"/>
      <c r="R67" s="405"/>
      <c r="S67" s="409"/>
      <c r="T67" s="409"/>
      <c r="U67" s="409"/>
      <c r="V67" s="409"/>
      <c r="W67" s="409"/>
      <c r="X67" s="409"/>
    </row>
    <row r="68" spans="1:24" x14ac:dyDescent="0.2">
      <c r="A68" s="276" t="str">
        <f t="shared" si="0"/>
        <v/>
      </c>
      <c r="B68" s="603"/>
      <c r="C68" s="411" t="s">
        <v>25</v>
      </c>
      <c r="D68" s="411"/>
      <c r="E68" s="412"/>
      <c r="F68" s="311">
        <f>$G$4</f>
        <v>9.2100000000000009</v>
      </c>
      <c r="G68" s="311">
        <f>$H$4</f>
        <v>13.57</v>
      </c>
      <c r="H68" s="413" t="s">
        <v>26</v>
      </c>
      <c r="I68" s="414">
        <f>SUM(E70:E71)*G68</f>
        <v>0</v>
      </c>
      <c r="J68" s="277"/>
      <c r="K68" s="314">
        <v>64</v>
      </c>
      <c r="L68" s="315" t="s">
        <v>27</v>
      </c>
      <c r="M68" s="306"/>
      <c r="N68" s="277"/>
      <c r="O68" s="307"/>
      <c r="P68" s="277"/>
      <c r="Q68" s="306"/>
      <c r="R68" s="277"/>
      <c r="S68" s="275"/>
      <c r="T68" s="275"/>
      <c r="U68" s="275"/>
      <c r="V68" s="275"/>
      <c r="W68" s="275"/>
      <c r="X68" s="275"/>
    </row>
    <row r="69" spans="1:24" x14ac:dyDescent="0.2">
      <c r="A69" s="276" t="str">
        <f t="shared" si="0"/>
        <v/>
      </c>
      <c r="B69" s="604"/>
      <c r="C69" s="416"/>
      <c r="D69" s="417" t="s">
        <v>29</v>
      </c>
      <c r="E69" s="418"/>
      <c r="F69" s="416"/>
      <c r="G69" s="416"/>
      <c r="H69" s="419" t="s">
        <v>32</v>
      </c>
      <c r="I69" s="420">
        <f>SUM(E70:E71)*F68</f>
        <v>0</v>
      </c>
      <c r="J69" s="277"/>
      <c r="K69" s="323">
        <v>641</v>
      </c>
      <c r="L69" s="277" t="s">
        <v>33</v>
      </c>
      <c r="M69" s="306" t="str">
        <f t="shared" ref="M69:M70" si="9">IF(A69="","",(I69))</f>
        <v/>
      </c>
      <c r="N69" s="277"/>
      <c r="O69" s="307"/>
      <c r="P69" s="277"/>
      <c r="Q69" s="306"/>
      <c r="R69" s="277"/>
      <c r="S69" s="275"/>
      <c r="T69" s="275"/>
      <c r="U69" s="275"/>
      <c r="V69" s="275"/>
      <c r="W69" s="275"/>
      <c r="X69" s="275"/>
    </row>
    <row r="70" spans="1:24" x14ac:dyDescent="0.2">
      <c r="A70" s="276" t="str">
        <f t="shared" si="0"/>
        <v/>
      </c>
      <c r="B70" s="604"/>
      <c r="C70" s="416"/>
      <c r="D70" s="421" t="s">
        <v>71</v>
      </c>
      <c r="E70" s="271">
        <v>0</v>
      </c>
      <c r="F70" s="416"/>
      <c r="G70" s="416"/>
      <c r="H70" s="419" t="s">
        <v>36</v>
      </c>
      <c r="I70" s="420">
        <f>I68-I69</f>
        <v>0</v>
      </c>
      <c r="J70" s="277"/>
      <c r="K70" s="323">
        <v>645</v>
      </c>
      <c r="L70" s="327" t="s">
        <v>37</v>
      </c>
      <c r="M70" s="306" t="str">
        <f t="shared" si="9"/>
        <v/>
      </c>
      <c r="N70" s="277"/>
      <c r="O70" s="307"/>
      <c r="P70" s="277"/>
      <c r="Q70" s="306"/>
      <c r="R70" s="277"/>
      <c r="S70" s="275"/>
      <c r="T70" s="275"/>
      <c r="U70" s="275"/>
      <c r="V70" s="275"/>
      <c r="W70" s="275"/>
      <c r="X70" s="275"/>
    </row>
    <row r="71" spans="1:24" x14ac:dyDescent="0.2">
      <c r="A71" s="276" t="str">
        <f t="shared" si="0"/>
        <v/>
      </c>
      <c r="B71" s="605"/>
      <c r="C71" s="423"/>
      <c r="D71" s="424" t="s">
        <v>68</v>
      </c>
      <c r="E71" s="272">
        <v>0</v>
      </c>
      <c r="F71" s="423"/>
      <c r="G71" s="423"/>
      <c r="H71" s="423"/>
      <c r="I71" s="425"/>
      <c r="J71" s="277"/>
      <c r="K71" s="323"/>
      <c r="L71" s="365"/>
      <c r="M71" s="306"/>
      <c r="N71" s="277"/>
      <c r="O71" s="307"/>
      <c r="P71" s="277"/>
      <c r="Q71" s="306"/>
      <c r="R71" s="277"/>
      <c r="S71" s="275"/>
      <c r="T71" s="275"/>
      <c r="U71" s="275"/>
      <c r="V71" s="275"/>
      <c r="W71" s="275"/>
      <c r="X71" s="275"/>
    </row>
    <row r="72" spans="1:24" x14ac:dyDescent="0.2">
      <c r="A72" s="276" t="str">
        <f t="shared" si="0"/>
        <v/>
      </c>
      <c r="B72" s="603"/>
      <c r="C72" s="411" t="s">
        <v>72</v>
      </c>
      <c r="D72" s="411"/>
      <c r="E72" s="412"/>
      <c r="F72" s="311">
        <f>$G$5</f>
        <v>50</v>
      </c>
      <c r="G72" s="411"/>
      <c r="H72" s="413" t="s">
        <v>44</v>
      </c>
      <c r="I72" s="414">
        <f>SUM(E74:E75)*F72</f>
        <v>0</v>
      </c>
      <c r="J72" s="277"/>
      <c r="K72" s="314">
        <v>62</v>
      </c>
      <c r="L72" s="315" t="s">
        <v>45</v>
      </c>
      <c r="M72" s="306"/>
      <c r="N72" s="277"/>
      <c r="O72" s="307"/>
      <c r="P72" s="277"/>
      <c r="Q72" s="306"/>
      <c r="R72" s="277"/>
      <c r="S72" s="275"/>
      <c r="T72" s="275"/>
      <c r="U72" s="275"/>
      <c r="V72" s="275"/>
      <c r="W72" s="275"/>
      <c r="X72" s="275"/>
    </row>
    <row r="73" spans="1:24" x14ac:dyDescent="0.2">
      <c r="A73" s="276" t="str">
        <f t="shared" si="0"/>
        <v/>
      </c>
      <c r="B73" s="604"/>
      <c r="C73" s="416"/>
      <c r="D73" s="417" t="s">
        <v>29</v>
      </c>
      <c r="E73" s="418"/>
      <c r="F73" s="416"/>
      <c r="G73" s="416"/>
      <c r="H73" s="426"/>
      <c r="I73" s="427"/>
      <c r="J73" s="277"/>
      <c r="K73" s="323">
        <v>621</v>
      </c>
      <c r="L73" s="277" t="s">
        <v>46</v>
      </c>
      <c r="M73" s="306" t="str">
        <f>IF(A73="","",(I72))</f>
        <v/>
      </c>
      <c r="N73" s="277"/>
      <c r="O73" s="307"/>
      <c r="P73" s="277"/>
      <c r="Q73" s="306"/>
      <c r="R73" s="277"/>
      <c r="S73" s="275"/>
      <c r="T73" s="275"/>
      <c r="U73" s="275"/>
      <c r="V73" s="275"/>
      <c r="W73" s="275"/>
      <c r="X73" s="275"/>
    </row>
    <row r="74" spans="1:24" x14ac:dyDescent="0.2">
      <c r="A74" s="276" t="str">
        <f t="shared" si="0"/>
        <v/>
      </c>
      <c r="B74" s="604"/>
      <c r="C74" s="416"/>
      <c r="D74" s="421" t="s">
        <v>71</v>
      </c>
      <c r="E74" s="271">
        <v>0</v>
      </c>
      <c r="F74" s="416"/>
      <c r="G74" s="416"/>
      <c r="H74" s="426"/>
      <c r="I74" s="427"/>
      <c r="J74" s="277"/>
      <c r="K74" s="323"/>
      <c r="L74" s="365"/>
      <c r="M74" s="306"/>
      <c r="N74" s="277"/>
      <c r="O74" s="307"/>
      <c r="P74" s="277"/>
      <c r="Q74" s="306"/>
      <c r="R74" s="277"/>
      <c r="S74" s="275"/>
      <c r="T74" s="275"/>
      <c r="U74" s="275"/>
      <c r="V74" s="275"/>
      <c r="W74" s="275"/>
      <c r="X74" s="275"/>
    </row>
    <row r="75" spans="1:24" x14ac:dyDescent="0.2">
      <c r="A75" s="276" t="str">
        <f t="shared" si="0"/>
        <v/>
      </c>
      <c r="B75" s="605"/>
      <c r="C75" s="423"/>
      <c r="D75" s="424" t="s">
        <v>68</v>
      </c>
      <c r="E75" s="272">
        <v>0</v>
      </c>
      <c r="F75" s="423"/>
      <c r="G75" s="423"/>
      <c r="H75" s="423"/>
      <c r="I75" s="425"/>
      <c r="J75" s="277"/>
      <c r="K75" s="323"/>
      <c r="L75" s="365"/>
      <c r="M75" s="306"/>
      <c r="N75" s="277"/>
      <c r="O75" s="307"/>
      <c r="P75" s="277"/>
      <c r="Q75" s="306"/>
      <c r="R75" s="277"/>
      <c r="S75" s="275"/>
      <c r="T75" s="275"/>
      <c r="U75" s="275"/>
      <c r="V75" s="275"/>
      <c r="W75" s="275"/>
      <c r="X75" s="275"/>
    </row>
    <row r="76" spans="1:24" x14ac:dyDescent="0.2">
      <c r="A76" s="276" t="str">
        <f t="shared" si="0"/>
        <v/>
      </c>
      <c r="B76" s="603"/>
      <c r="C76" s="411" t="s">
        <v>48</v>
      </c>
      <c r="D76" s="411"/>
      <c r="E76" s="412"/>
      <c r="F76" s="411"/>
      <c r="G76" s="341">
        <f>$H$6</f>
        <v>11.07</v>
      </c>
      <c r="H76" s="413" t="s">
        <v>49</v>
      </c>
      <c r="I76" s="414">
        <f>SUM(E78:E79)*G76</f>
        <v>0</v>
      </c>
      <c r="J76" s="277"/>
      <c r="K76" s="342">
        <v>864</v>
      </c>
      <c r="L76" s="343" t="s">
        <v>50</v>
      </c>
      <c r="M76" s="306" t="str">
        <f t="shared" ref="M76" si="10">IF(A76="","",(I76))</f>
        <v/>
      </c>
      <c r="N76" s="344"/>
      <c r="O76" s="305">
        <v>875</v>
      </c>
      <c r="P76" s="343" t="s">
        <v>51</v>
      </c>
      <c r="Q76" s="345" t="str">
        <f>IF(A76="","",(I76))</f>
        <v/>
      </c>
      <c r="R76" s="344"/>
      <c r="S76" s="275"/>
      <c r="T76" s="275"/>
      <c r="U76" s="275"/>
      <c r="V76" s="275"/>
      <c r="W76" s="275"/>
      <c r="X76" s="275"/>
    </row>
    <row r="77" spans="1:24" x14ac:dyDescent="0.2">
      <c r="A77" s="276" t="str">
        <f t="shared" si="0"/>
        <v/>
      </c>
      <c r="B77" s="604"/>
      <c r="C77" s="416"/>
      <c r="D77" s="417" t="s">
        <v>29</v>
      </c>
      <c r="E77" s="418"/>
      <c r="F77" s="416"/>
      <c r="G77" s="416"/>
      <c r="H77" s="426"/>
      <c r="I77" s="427"/>
      <c r="J77" s="277"/>
      <c r="K77" s="305"/>
      <c r="L77" s="277"/>
      <c r="M77" s="306"/>
      <c r="N77" s="277"/>
      <c r="O77" s="307"/>
      <c r="P77" s="277"/>
      <c r="Q77" s="306"/>
      <c r="R77" s="277"/>
      <c r="S77" s="275"/>
      <c r="T77" s="275"/>
      <c r="U77" s="275"/>
      <c r="V77" s="275"/>
      <c r="W77" s="275"/>
      <c r="X77" s="275"/>
    </row>
    <row r="78" spans="1:24" x14ac:dyDescent="0.2">
      <c r="A78" s="276" t="str">
        <f t="shared" si="0"/>
        <v/>
      </c>
      <c r="B78" s="604"/>
      <c r="C78" s="416"/>
      <c r="D78" s="421" t="s">
        <v>71</v>
      </c>
      <c r="E78" s="271">
        <v>0</v>
      </c>
      <c r="F78" s="416"/>
      <c r="G78" s="416"/>
      <c r="H78" s="426"/>
      <c r="I78" s="427"/>
      <c r="J78" s="277"/>
      <c r="K78" s="305"/>
      <c r="L78" s="277"/>
      <c r="M78" s="306"/>
      <c r="N78" s="277"/>
      <c r="O78" s="307"/>
      <c r="P78" s="277"/>
      <c r="Q78" s="306"/>
      <c r="R78" s="277"/>
      <c r="S78" s="275"/>
      <c r="T78" s="275"/>
      <c r="U78" s="275"/>
      <c r="V78" s="275"/>
      <c r="W78" s="275"/>
      <c r="X78" s="275"/>
    </row>
    <row r="79" spans="1:24" x14ac:dyDescent="0.2">
      <c r="A79" s="276" t="str">
        <f t="shared" ref="A79:A85" si="11">IF(ISBLANK($C$1),"",$C$1)</f>
        <v/>
      </c>
      <c r="B79" s="604"/>
      <c r="C79" s="416"/>
      <c r="D79" s="421" t="s">
        <v>68</v>
      </c>
      <c r="E79" s="271">
        <v>0</v>
      </c>
      <c r="F79" s="416"/>
      <c r="G79" s="416"/>
      <c r="H79" s="416"/>
      <c r="I79" s="427"/>
      <c r="J79" s="277"/>
      <c r="K79" s="305"/>
      <c r="L79" s="277"/>
      <c r="M79" s="306"/>
      <c r="N79" s="277"/>
      <c r="O79" s="307"/>
      <c r="P79" s="277"/>
      <c r="Q79" s="306"/>
      <c r="R79" s="277"/>
      <c r="S79" s="275"/>
      <c r="T79" s="275"/>
      <c r="U79" s="275"/>
      <c r="V79" s="275"/>
      <c r="W79" s="275"/>
      <c r="X79" s="275"/>
    </row>
    <row r="80" spans="1:24" x14ac:dyDescent="0.2">
      <c r="A80" s="276" t="str">
        <f t="shared" si="11"/>
        <v/>
      </c>
      <c r="B80" s="604"/>
      <c r="C80" s="416"/>
      <c r="D80" s="421" t="s">
        <v>69</v>
      </c>
      <c r="E80" s="428"/>
      <c r="F80" s="271">
        <v>0</v>
      </c>
      <c r="G80" s="429">
        <f>E3</f>
        <v>0.35</v>
      </c>
      <c r="H80" s="416"/>
      <c r="I80" s="420">
        <f>F80*G80</f>
        <v>0</v>
      </c>
      <c r="J80" s="277"/>
      <c r="K80" s="323">
        <v>625</v>
      </c>
      <c r="L80" s="277" t="s">
        <v>43</v>
      </c>
      <c r="M80" s="306" t="str">
        <f t="shared" ref="M80:M85" si="12">IF(A80="","",(I80))</f>
        <v/>
      </c>
      <c r="N80" s="277"/>
      <c r="O80" s="307"/>
      <c r="P80" s="277"/>
      <c r="Q80" s="306"/>
      <c r="R80" s="277"/>
      <c r="S80" s="275"/>
      <c r="T80" s="275"/>
      <c r="U80" s="275"/>
      <c r="V80" s="275"/>
      <c r="W80" s="275"/>
      <c r="X80" s="275"/>
    </row>
    <row r="81" spans="1:24" x14ac:dyDescent="0.2">
      <c r="A81" s="276" t="str">
        <f t="shared" si="11"/>
        <v/>
      </c>
      <c r="B81" s="606"/>
      <c r="C81" s="293" t="s">
        <v>73</v>
      </c>
      <c r="D81" s="293" t="s">
        <v>74</v>
      </c>
      <c r="E81" s="500">
        <f>F81*G81</f>
        <v>0</v>
      </c>
      <c r="F81" s="501">
        <v>0</v>
      </c>
      <c r="G81" s="431">
        <v>120</v>
      </c>
      <c r="H81" s="431"/>
      <c r="I81" s="414">
        <f>F81*E81</f>
        <v>0</v>
      </c>
      <c r="J81" s="277"/>
      <c r="K81" s="305">
        <v>6237</v>
      </c>
      <c r="L81" s="365" t="s">
        <v>75</v>
      </c>
      <c r="M81" s="306" t="str">
        <f t="shared" si="12"/>
        <v/>
      </c>
      <c r="N81" s="277"/>
      <c r="O81" s="307"/>
      <c r="P81" s="277"/>
      <c r="Q81" s="306"/>
      <c r="R81" s="277"/>
      <c r="S81" s="275"/>
      <c r="T81" s="275"/>
      <c r="U81" s="275"/>
      <c r="V81" s="275"/>
      <c r="W81" s="275"/>
      <c r="X81" s="275"/>
    </row>
    <row r="82" spans="1:24" x14ac:dyDescent="0.2">
      <c r="A82" s="276" t="str">
        <f t="shared" si="11"/>
        <v/>
      </c>
      <c r="B82" s="604"/>
      <c r="C82" s="277" t="s">
        <v>76</v>
      </c>
      <c r="D82" s="277" t="s">
        <v>77</v>
      </c>
      <c r="E82" s="273">
        <f>F82*G82</f>
        <v>0</v>
      </c>
      <c r="F82" s="271">
        <v>0</v>
      </c>
      <c r="G82" s="416">
        <v>42</v>
      </c>
      <c r="H82" s="416"/>
      <c r="I82" s="420">
        <f>F82*E82</f>
        <v>0</v>
      </c>
      <c r="J82" s="277"/>
      <c r="K82" s="305">
        <v>6237</v>
      </c>
      <c r="L82" s="365" t="s">
        <v>75</v>
      </c>
      <c r="M82" s="306" t="str">
        <f t="shared" si="12"/>
        <v/>
      </c>
      <c r="N82" s="277"/>
      <c r="O82" s="307"/>
      <c r="P82" s="277"/>
      <c r="Q82" s="306"/>
      <c r="R82" s="277"/>
      <c r="S82" s="275"/>
      <c r="T82" s="275"/>
      <c r="U82" s="275"/>
      <c r="V82" s="275"/>
      <c r="W82" s="275"/>
      <c r="X82" s="275"/>
    </row>
    <row r="83" spans="1:24" x14ac:dyDescent="0.2">
      <c r="A83" s="276" t="str">
        <f t="shared" si="11"/>
        <v/>
      </c>
      <c r="B83" s="604"/>
      <c r="C83" s="277" t="s">
        <v>78</v>
      </c>
      <c r="D83" s="277"/>
      <c r="E83" s="273">
        <f>F83*G83</f>
        <v>0</v>
      </c>
      <c r="F83" s="271">
        <v>0</v>
      </c>
      <c r="G83" s="416"/>
      <c r="H83" s="416"/>
      <c r="I83" s="420">
        <f>F83*E83</f>
        <v>0</v>
      </c>
      <c r="J83" s="277"/>
      <c r="K83" s="305">
        <v>6237</v>
      </c>
      <c r="L83" s="365" t="s">
        <v>75</v>
      </c>
      <c r="M83" s="306" t="str">
        <f t="shared" si="12"/>
        <v/>
      </c>
      <c r="N83" s="277"/>
      <c r="O83" s="307"/>
      <c r="P83" s="277"/>
      <c r="Q83" s="306"/>
      <c r="R83" s="277"/>
      <c r="S83" s="275"/>
      <c r="T83" s="275"/>
      <c r="U83" s="275"/>
      <c r="V83" s="275"/>
      <c r="W83" s="275"/>
      <c r="X83" s="275"/>
    </row>
    <row r="84" spans="1:24" x14ac:dyDescent="0.2">
      <c r="A84" s="276" t="str">
        <f t="shared" si="11"/>
        <v/>
      </c>
      <c r="B84" s="604"/>
      <c r="C84" s="277" t="s">
        <v>79</v>
      </c>
      <c r="D84" s="277"/>
      <c r="E84" s="273">
        <f>F84*G84</f>
        <v>0</v>
      </c>
      <c r="F84" s="271">
        <v>0</v>
      </c>
      <c r="G84" s="416"/>
      <c r="H84" s="416"/>
      <c r="I84" s="420">
        <f>F84*E84</f>
        <v>0</v>
      </c>
      <c r="J84" s="277"/>
      <c r="K84" s="305">
        <v>6237</v>
      </c>
      <c r="L84" s="365" t="s">
        <v>75</v>
      </c>
      <c r="M84" s="306" t="str">
        <f t="shared" si="12"/>
        <v/>
      </c>
      <c r="N84" s="277"/>
      <c r="O84" s="307"/>
      <c r="P84" s="277"/>
      <c r="Q84" s="306"/>
      <c r="R84" s="277"/>
      <c r="S84" s="275"/>
      <c r="T84" s="275"/>
      <c r="U84" s="275"/>
      <c r="V84" s="275"/>
      <c r="W84" s="275"/>
      <c r="X84" s="275"/>
    </row>
    <row r="85" spans="1:24" x14ac:dyDescent="0.2">
      <c r="A85" s="276" t="str">
        <f t="shared" si="11"/>
        <v/>
      </c>
      <c r="B85" s="604"/>
      <c r="C85" s="277" t="s">
        <v>80</v>
      </c>
      <c r="D85" s="277"/>
      <c r="E85" s="273">
        <f>F85*G85</f>
        <v>0</v>
      </c>
      <c r="F85" s="271">
        <v>0</v>
      </c>
      <c r="G85" s="416"/>
      <c r="H85" s="416"/>
      <c r="I85" s="420">
        <f>F85*E85</f>
        <v>0</v>
      </c>
      <c r="J85" s="277"/>
      <c r="K85" s="305">
        <v>6237</v>
      </c>
      <c r="L85" s="365" t="s">
        <v>75</v>
      </c>
      <c r="M85" s="306" t="str">
        <f t="shared" si="12"/>
        <v/>
      </c>
      <c r="N85" s="277"/>
      <c r="O85" s="307"/>
      <c r="P85" s="277"/>
      <c r="Q85" s="306"/>
      <c r="R85" s="277"/>
      <c r="S85" s="275"/>
      <c r="T85" s="275"/>
      <c r="U85" s="275"/>
      <c r="V85" s="275"/>
      <c r="W85" s="275"/>
      <c r="X85" s="275"/>
    </row>
    <row r="86" spans="1:24" x14ac:dyDescent="0.2">
      <c r="A86" s="276" t="str">
        <f>IF(ISBLANK($C$1),"",$C$1)</f>
        <v/>
      </c>
      <c r="B86" s="589" t="s">
        <v>81</v>
      </c>
      <c r="C86" s="433"/>
      <c r="D86" s="433"/>
      <c r="E86" s="433"/>
      <c r="F86" s="433"/>
      <c r="G86" s="433"/>
      <c r="H86" s="433"/>
      <c r="I86" s="434">
        <f>I88+I89+I92</f>
        <v>0</v>
      </c>
      <c r="J86" s="405"/>
      <c r="K86" s="406"/>
      <c r="L86" s="405"/>
      <c r="M86" s="407"/>
      <c r="N86" s="405"/>
      <c r="O86" s="408"/>
      <c r="P86" s="405"/>
      <c r="Q86" s="407"/>
      <c r="R86" s="405"/>
      <c r="S86" s="275"/>
      <c r="T86" s="275"/>
      <c r="U86" s="275"/>
      <c r="V86" s="275"/>
      <c r="W86" s="275"/>
      <c r="X86" s="275"/>
    </row>
    <row r="87" spans="1:24" x14ac:dyDescent="0.2">
      <c r="A87" s="276" t="str">
        <f t="shared" ref="A87:A172" si="13">IF(ISBLANK($C$1),"",$C$1)</f>
        <v/>
      </c>
      <c r="B87" s="607"/>
      <c r="C87" s="436" t="s">
        <v>82</v>
      </c>
      <c r="D87" s="437"/>
      <c r="E87" s="437"/>
      <c r="F87" s="438" t="s">
        <v>83</v>
      </c>
      <c r="G87" s="437"/>
      <c r="H87" s="437"/>
      <c r="I87" s="439"/>
      <c r="J87" s="277"/>
      <c r="K87" s="305">
        <v>613</v>
      </c>
      <c r="L87" s="277" t="s">
        <v>84</v>
      </c>
      <c r="M87" s="306" t="str">
        <f t="shared" ref="M87" si="14">IF(A87="","",(I87))</f>
        <v/>
      </c>
      <c r="N87" s="277"/>
      <c r="O87" s="307"/>
      <c r="P87" s="277"/>
      <c r="Q87" s="306"/>
      <c r="R87" s="277"/>
      <c r="S87" s="275"/>
      <c r="T87" s="275"/>
      <c r="U87" s="275"/>
      <c r="V87" s="275"/>
      <c r="W87" s="275"/>
      <c r="X87" s="275"/>
    </row>
    <row r="88" spans="1:24" x14ac:dyDescent="0.2">
      <c r="A88" s="276" t="str">
        <f t="shared" si="13"/>
        <v/>
      </c>
      <c r="B88" s="608"/>
      <c r="C88" s="441"/>
      <c r="D88" s="442" t="s">
        <v>85</v>
      </c>
      <c r="E88" s="499">
        <v>0</v>
      </c>
      <c r="F88" s="569">
        <v>1600</v>
      </c>
      <c r="G88" s="509">
        <v>0</v>
      </c>
      <c r="H88" s="441"/>
      <c r="I88" s="443">
        <f>F88*E88*G88</f>
        <v>0</v>
      </c>
      <c r="J88" s="277"/>
      <c r="K88" s="314">
        <v>64</v>
      </c>
      <c r="L88" s="315" t="s">
        <v>27</v>
      </c>
      <c r="M88" s="306"/>
      <c r="N88" s="277"/>
      <c r="O88" s="307"/>
      <c r="P88" s="277"/>
      <c r="Q88" s="306"/>
      <c r="R88" s="277"/>
      <c r="S88" s="275"/>
      <c r="T88" s="275"/>
      <c r="U88" s="275"/>
      <c r="V88" s="275"/>
      <c r="W88" s="275"/>
      <c r="X88" s="275"/>
    </row>
    <row r="89" spans="1:24" x14ac:dyDescent="0.2">
      <c r="A89" s="276" t="str">
        <f t="shared" si="13"/>
        <v/>
      </c>
      <c r="B89" s="607"/>
      <c r="C89" s="436" t="s">
        <v>25</v>
      </c>
      <c r="D89" s="436"/>
      <c r="E89" s="444"/>
      <c r="F89" s="311">
        <f>$G$4</f>
        <v>9.2100000000000009</v>
      </c>
      <c r="G89" s="311">
        <f>$H$4</f>
        <v>13.57</v>
      </c>
      <c r="H89" s="445" t="s">
        <v>26</v>
      </c>
      <c r="I89" s="439">
        <f>E91*G89</f>
        <v>0</v>
      </c>
      <c r="J89" s="277"/>
      <c r="K89" s="323">
        <v>641</v>
      </c>
      <c r="L89" s="277" t="s">
        <v>33</v>
      </c>
      <c r="M89" s="306" t="str">
        <f t="shared" ref="M89:M90" si="15">IF(A89="","",(I89))</f>
        <v/>
      </c>
      <c r="N89" s="277"/>
      <c r="O89" s="307"/>
      <c r="P89" s="277"/>
      <c r="Q89" s="306"/>
      <c r="R89" s="277"/>
      <c r="S89" s="275"/>
      <c r="T89" s="275"/>
      <c r="U89" s="275"/>
      <c r="V89" s="275"/>
      <c r="W89" s="275"/>
      <c r="X89" s="275"/>
    </row>
    <row r="90" spans="1:24" x14ac:dyDescent="0.2">
      <c r="A90" s="276" t="str">
        <f t="shared" si="13"/>
        <v/>
      </c>
      <c r="B90" s="608"/>
      <c r="C90" s="441"/>
      <c r="D90" s="441" t="s">
        <v>86</v>
      </c>
      <c r="E90" s="446"/>
      <c r="F90" s="441"/>
      <c r="G90" s="441"/>
      <c r="H90" s="447" t="s">
        <v>32</v>
      </c>
      <c r="I90" s="443">
        <f>E91*F89</f>
        <v>0</v>
      </c>
      <c r="J90" s="277"/>
      <c r="K90" s="323">
        <v>645</v>
      </c>
      <c r="L90" s="327" t="s">
        <v>37</v>
      </c>
      <c r="M90" s="306" t="str">
        <f t="shared" si="15"/>
        <v/>
      </c>
      <c r="N90" s="277"/>
      <c r="O90" s="307"/>
      <c r="P90" s="277"/>
      <c r="Q90" s="306"/>
      <c r="R90" s="277"/>
      <c r="S90" s="275"/>
      <c r="T90" s="275"/>
      <c r="U90" s="275"/>
      <c r="V90" s="275"/>
      <c r="W90" s="275"/>
      <c r="X90" s="275"/>
    </row>
    <row r="91" spans="1:24" s="160" customFormat="1" x14ac:dyDescent="0.2">
      <c r="A91" s="276" t="str">
        <f t="shared" si="13"/>
        <v/>
      </c>
      <c r="B91" s="609"/>
      <c r="C91" s="449"/>
      <c r="D91" s="450" t="s">
        <v>87</v>
      </c>
      <c r="E91" s="272">
        <v>0</v>
      </c>
      <c r="F91" s="449"/>
      <c r="G91" s="449"/>
      <c r="H91" s="451" t="s">
        <v>88</v>
      </c>
      <c r="I91" s="452">
        <f>I89-I90</f>
        <v>0</v>
      </c>
      <c r="J91" s="277"/>
      <c r="K91" s="305"/>
      <c r="L91" s="277"/>
      <c r="M91" s="306"/>
      <c r="N91" s="277"/>
      <c r="O91" s="307"/>
      <c r="P91" s="277"/>
      <c r="Q91" s="306"/>
      <c r="R91" s="277"/>
      <c r="S91" s="409"/>
      <c r="T91" s="409"/>
      <c r="U91" s="409"/>
      <c r="V91" s="409"/>
      <c r="W91" s="409"/>
      <c r="X91" s="409"/>
    </row>
    <row r="92" spans="1:24" s="160" customFormat="1" x14ac:dyDescent="0.2">
      <c r="A92" s="276" t="str">
        <f t="shared" si="13"/>
        <v/>
      </c>
      <c r="B92" s="607"/>
      <c r="C92" s="436" t="s">
        <v>72</v>
      </c>
      <c r="D92" s="436"/>
      <c r="E92" s="444"/>
      <c r="F92" s="311">
        <f>$G$5</f>
        <v>50</v>
      </c>
      <c r="G92" s="436"/>
      <c r="H92" s="445" t="s">
        <v>44</v>
      </c>
      <c r="I92" s="439">
        <f>SUM(E94:E95)*F92</f>
        <v>0</v>
      </c>
      <c r="J92" s="277"/>
      <c r="K92" s="305"/>
      <c r="L92" s="277"/>
      <c r="M92" s="306"/>
      <c r="N92" s="277"/>
      <c r="O92" s="307"/>
      <c r="P92" s="277"/>
      <c r="Q92" s="306"/>
      <c r="R92" s="277"/>
      <c r="S92" s="409"/>
      <c r="T92" s="409"/>
      <c r="U92" s="409"/>
      <c r="V92" s="409"/>
      <c r="W92" s="409"/>
      <c r="X92" s="409"/>
    </row>
    <row r="93" spans="1:24" s="160" customFormat="1" x14ac:dyDescent="0.2">
      <c r="A93" s="276" t="str">
        <f t="shared" si="13"/>
        <v/>
      </c>
      <c r="B93" s="608"/>
      <c r="C93" s="441"/>
      <c r="D93" s="441" t="s">
        <v>86</v>
      </c>
      <c r="E93" s="446"/>
      <c r="F93" s="441"/>
      <c r="G93" s="441"/>
      <c r="H93" s="447"/>
      <c r="I93" s="453"/>
      <c r="J93" s="277"/>
      <c r="K93" s="305"/>
      <c r="L93" s="277"/>
      <c r="M93" s="306"/>
      <c r="N93" s="277"/>
      <c r="O93" s="307"/>
      <c r="P93" s="277"/>
      <c r="Q93" s="306"/>
      <c r="R93" s="277"/>
      <c r="S93" s="409"/>
      <c r="T93" s="409"/>
      <c r="U93" s="409"/>
      <c r="V93" s="409"/>
      <c r="W93" s="409"/>
      <c r="X93" s="409"/>
    </row>
    <row r="94" spans="1:24" s="160" customFormat="1" x14ac:dyDescent="0.2">
      <c r="A94" s="276" t="str">
        <f t="shared" si="13"/>
        <v/>
      </c>
      <c r="B94" s="609"/>
      <c r="C94" s="449"/>
      <c r="D94" s="450" t="s">
        <v>87</v>
      </c>
      <c r="E94" s="272">
        <v>0</v>
      </c>
      <c r="F94" s="516"/>
      <c r="G94" s="516"/>
      <c r="H94" s="451"/>
      <c r="I94" s="454"/>
      <c r="J94" s="277"/>
      <c r="K94" s="305"/>
      <c r="L94" s="277"/>
      <c r="M94" s="306"/>
      <c r="N94" s="277"/>
      <c r="O94" s="307"/>
      <c r="P94" s="277"/>
      <c r="Q94" s="306"/>
      <c r="R94" s="277"/>
      <c r="S94" s="409"/>
      <c r="T94" s="409"/>
      <c r="U94" s="409"/>
      <c r="V94" s="409"/>
      <c r="W94" s="409"/>
      <c r="X94" s="409"/>
    </row>
    <row r="95" spans="1:24" x14ac:dyDescent="0.2">
      <c r="A95" s="276" t="str">
        <f t="shared" si="13"/>
        <v/>
      </c>
      <c r="B95" s="607"/>
      <c r="C95" s="436" t="s">
        <v>48</v>
      </c>
      <c r="D95" s="436"/>
      <c r="E95" s="444">
        <f>SUM(E97:E97)</f>
        <v>0</v>
      </c>
      <c r="F95" s="436"/>
      <c r="G95" s="341">
        <f>$H$6</f>
        <v>11.07</v>
      </c>
      <c r="H95" s="445" t="s">
        <v>49</v>
      </c>
      <c r="I95" s="439">
        <f>E95*G95</f>
        <v>0</v>
      </c>
      <c r="J95" s="277"/>
      <c r="K95" s="342">
        <v>864</v>
      </c>
      <c r="L95" s="343" t="s">
        <v>50</v>
      </c>
      <c r="M95" s="306" t="str">
        <f t="shared" ref="M95" si="16">IF(A95="","",(I95))</f>
        <v/>
      </c>
      <c r="N95" s="344"/>
      <c r="O95" s="305">
        <v>875</v>
      </c>
      <c r="P95" s="343" t="s">
        <v>51</v>
      </c>
      <c r="Q95" s="345" t="str">
        <f>IF(A95="","",(I95))</f>
        <v/>
      </c>
      <c r="R95" s="277"/>
      <c r="S95" s="275"/>
      <c r="T95" s="275"/>
      <c r="U95" s="275"/>
      <c r="V95" s="275"/>
      <c r="W95" s="275"/>
      <c r="X95" s="275"/>
    </row>
    <row r="96" spans="1:24" x14ac:dyDescent="0.2">
      <c r="A96" s="276" t="str">
        <f t="shared" si="13"/>
        <v/>
      </c>
      <c r="B96" s="608"/>
      <c r="C96" s="441"/>
      <c r="D96" s="441" t="s">
        <v>86</v>
      </c>
      <c r="E96" s="446"/>
      <c r="F96" s="441"/>
      <c r="G96" s="441"/>
      <c r="H96" s="447"/>
      <c r="I96" s="453"/>
      <c r="J96" s="277"/>
      <c r="K96" s="305"/>
      <c r="L96" s="277"/>
      <c r="M96" s="306"/>
      <c r="N96" s="277"/>
      <c r="O96" s="307"/>
      <c r="P96" s="277"/>
      <c r="Q96" s="306"/>
      <c r="R96" s="277"/>
      <c r="S96" s="275"/>
      <c r="T96" s="275"/>
      <c r="U96" s="275"/>
      <c r="V96" s="275"/>
      <c r="W96" s="275"/>
      <c r="X96" s="275"/>
    </row>
    <row r="97" spans="1:24" x14ac:dyDescent="0.2">
      <c r="A97" s="276" t="str">
        <f t="shared" si="13"/>
        <v/>
      </c>
      <c r="B97" s="609"/>
      <c r="C97" s="449"/>
      <c r="D97" s="450" t="s">
        <v>87</v>
      </c>
      <c r="E97" s="272">
        <v>0</v>
      </c>
      <c r="F97" s="449"/>
      <c r="G97" s="449"/>
      <c r="H97" s="451"/>
      <c r="I97" s="454"/>
      <c r="J97" s="277"/>
      <c r="K97" s="305"/>
      <c r="L97" s="277"/>
      <c r="M97" s="306"/>
      <c r="N97" s="277"/>
      <c r="O97" s="307"/>
      <c r="P97" s="277"/>
      <c r="Q97" s="306"/>
      <c r="R97" s="277"/>
      <c r="S97" s="275"/>
      <c r="T97" s="275"/>
      <c r="U97" s="275"/>
      <c r="V97" s="275"/>
      <c r="W97" s="275"/>
      <c r="X97" s="275"/>
    </row>
    <row r="98" spans="1:24" s="160" customFormat="1" x14ac:dyDescent="0.2">
      <c r="A98" s="276" t="str">
        <f t="shared" si="13"/>
        <v/>
      </c>
      <c r="B98" s="610" t="s">
        <v>89</v>
      </c>
      <c r="C98" s="611"/>
      <c r="D98" s="611"/>
      <c r="E98" s="611"/>
      <c r="F98" s="611"/>
      <c r="G98" s="611"/>
      <c r="H98" s="611"/>
      <c r="I98" s="612">
        <f>SUM(I100:I104)</f>
        <v>0</v>
      </c>
      <c r="J98" s="405"/>
      <c r="K98" s="455"/>
      <c r="L98" s="409"/>
      <c r="M98" s="306"/>
      <c r="N98" s="277"/>
      <c r="O98" s="307"/>
      <c r="P98" s="277"/>
      <c r="Q98" s="306"/>
      <c r="R98" s="405"/>
      <c r="S98" s="409"/>
      <c r="T98" s="409"/>
      <c r="U98" s="409"/>
      <c r="V98" s="409"/>
      <c r="W98" s="409"/>
      <c r="X98" s="409"/>
    </row>
    <row r="99" spans="1:24" x14ac:dyDescent="0.2">
      <c r="A99" s="276" t="str">
        <f t="shared" si="13"/>
        <v/>
      </c>
      <c r="B99" s="613" t="s">
        <v>90</v>
      </c>
      <c r="C99" s="456" t="s">
        <v>91</v>
      </c>
      <c r="D99" s="456"/>
      <c r="E99" s="456" t="s">
        <v>92</v>
      </c>
      <c r="F99" s="456" t="s">
        <v>93</v>
      </c>
      <c r="G99" s="456"/>
      <c r="H99" s="456"/>
      <c r="I99" s="414"/>
      <c r="J99" s="277"/>
      <c r="K99" s="457">
        <v>602</v>
      </c>
      <c r="L99" s="458" t="s">
        <v>94</v>
      </c>
      <c r="M99" s="306"/>
      <c r="N99" s="277"/>
      <c r="O99" s="307"/>
      <c r="P99" s="277"/>
      <c r="Q99" s="306"/>
      <c r="R99" s="373" t="s">
        <v>95</v>
      </c>
      <c r="S99" s="275"/>
      <c r="T99" s="275"/>
      <c r="U99" s="275"/>
      <c r="V99" s="275"/>
      <c r="W99" s="275"/>
      <c r="X99" s="275"/>
    </row>
    <row r="100" spans="1:24" x14ac:dyDescent="0.2">
      <c r="A100" s="276" t="str">
        <f t="shared" si="13"/>
        <v/>
      </c>
      <c r="B100" s="614"/>
      <c r="C100" s="277" t="s">
        <v>96</v>
      </c>
      <c r="D100" s="277"/>
      <c r="E100" s="273">
        <v>0</v>
      </c>
      <c r="F100" s="271">
        <v>0</v>
      </c>
      <c r="G100" s="416"/>
      <c r="H100" s="416"/>
      <c r="I100" s="427">
        <f>E100*F100</f>
        <v>0</v>
      </c>
      <c r="J100" s="277"/>
      <c r="K100" s="457">
        <v>6021</v>
      </c>
      <c r="L100" s="458" t="s">
        <v>97</v>
      </c>
      <c r="M100" s="306" t="str">
        <f t="shared" ref="M100:M104" si="17">IF(A100="","",(I100))</f>
        <v/>
      </c>
      <c r="N100" s="277"/>
      <c r="O100" s="307"/>
      <c r="P100" s="277"/>
      <c r="Q100" s="306"/>
      <c r="R100" s="277"/>
      <c r="S100" s="275"/>
      <c r="T100" s="275"/>
      <c r="U100" s="275"/>
      <c r="V100" s="275"/>
      <c r="W100" s="275"/>
      <c r="X100" s="275"/>
    </row>
    <row r="101" spans="1:24" x14ac:dyDescent="0.2">
      <c r="A101" s="276" t="str">
        <f t="shared" si="13"/>
        <v/>
      </c>
      <c r="B101" s="604"/>
      <c r="C101" s="277" t="s">
        <v>98</v>
      </c>
      <c r="D101" s="277"/>
      <c r="E101" s="273">
        <v>0</v>
      </c>
      <c r="F101" s="271">
        <v>0</v>
      </c>
      <c r="G101" s="416"/>
      <c r="H101" s="416"/>
      <c r="I101" s="427">
        <f t="shared" ref="I101:I104" si="18">E101*F101</f>
        <v>0</v>
      </c>
      <c r="J101" s="277"/>
      <c r="K101" s="457">
        <v>6021</v>
      </c>
      <c r="L101" s="458" t="s">
        <v>97</v>
      </c>
      <c r="M101" s="306" t="str">
        <f t="shared" si="17"/>
        <v/>
      </c>
      <c r="N101" s="277"/>
      <c r="O101" s="307"/>
      <c r="P101" s="277"/>
      <c r="Q101" s="306"/>
      <c r="R101" s="277"/>
      <c r="S101" s="275"/>
      <c r="T101" s="275"/>
      <c r="U101" s="275"/>
      <c r="V101" s="275"/>
      <c r="W101" s="275"/>
      <c r="X101" s="275"/>
    </row>
    <row r="102" spans="1:24" x14ac:dyDescent="0.2">
      <c r="A102" s="276" t="str">
        <f t="shared" si="13"/>
        <v/>
      </c>
      <c r="B102" s="604"/>
      <c r="C102" s="277" t="s">
        <v>98</v>
      </c>
      <c r="D102" s="277"/>
      <c r="E102" s="273">
        <v>0</v>
      </c>
      <c r="F102" s="271">
        <v>0</v>
      </c>
      <c r="G102" s="416"/>
      <c r="H102" s="416"/>
      <c r="I102" s="427">
        <f t="shared" si="18"/>
        <v>0</v>
      </c>
      <c r="J102" s="277"/>
      <c r="K102" s="457">
        <v>6021</v>
      </c>
      <c r="L102" s="458" t="s">
        <v>97</v>
      </c>
      <c r="M102" s="306" t="str">
        <f t="shared" si="17"/>
        <v/>
      </c>
      <c r="N102" s="277"/>
      <c r="O102" s="307"/>
      <c r="P102" s="277"/>
      <c r="Q102" s="306"/>
      <c r="R102" s="277"/>
      <c r="S102" s="275"/>
      <c r="T102" s="275"/>
      <c r="U102" s="275"/>
      <c r="V102" s="275"/>
      <c r="W102" s="275"/>
      <c r="X102" s="275"/>
    </row>
    <row r="103" spans="1:24" x14ac:dyDescent="0.2">
      <c r="A103" s="276" t="str">
        <f t="shared" si="13"/>
        <v/>
      </c>
      <c r="B103" s="604"/>
      <c r="C103" s="277" t="s">
        <v>98</v>
      </c>
      <c r="D103" s="277"/>
      <c r="E103" s="273">
        <v>0</v>
      </c>
      <c r="F103" s="271">
        <v>0</v>
      </c>
      <c r="G103" s="416"/>
      <c r="H103" s="416"/>
      <c r="I103" s="427">
        <f t="shared" si="18"/>
        <v>0</v>
      </c>
      <c r="J103" s="277"/>
      <c r="K103" s="457">
        <v>6021</v>
      </c>
      <c r="L103" s="458" t="s">
        <v>97</v>
      </c>
      <c r="M103" s="306" t="str">
        <f t="shared" si="17"/>
        <v/>
      </c>
      <c r="N103" s="277"/>
      <c r="O103" s="307"/>
      <c r="P103" s="277"/>
      <c r="Q103" s="306"/>
      <c r="R103" s="277"/>
      <c r="S103" s="275"/>
      <c r="T103" s="275"/>
      <c r="U103" s="275"/>
      <c r="V103" s="275"/>
      <c r="W103" s="275"/>
      <c r="X103" s="275"/>
    </row>
    <row r="104" spans="1:24" x14ac:dyDescent="0.2">
      <c r="A104" s="276" t="str">
        <f t="shared" si="13"/>
        <v/>
      </c>
      <c r="B104" s="605"/>
      <c r="C104" s="302" t="s">
        <v>98</v>
      </c>
      <c r="D104" s="302"/>
      <c r="E104" s="274">
        <v>0</v>
      </c>
      <c r="F104" s="272">
        <v>0</v>
      </c>
      <c r="G104" s="423"/>
      <c r="H104" s="423"/>
      <c r="I104" s="425">
        <f t="shared" si="18"/>
        <v>0</v>
      </c>
      <c r="J104" s="277"/>
      <c r="K104" s="457">
        <v>6021</v>
      </c>
      <c r="L104" s="458" t="s">
        <v>97</v>
      </c>
      <c r="M104" s="306" t="str">
        <f t="shared" si="17"/>
        <v/>
      </c>
      <c r="N104" s="277"/>
      <c r="O104" s="307"/>
      <c r="P104" s="277"/>
      <c r="Q104" s="306"/>
      <c r="R104" s="277"/>
      <c r="S104" s="275"/>
      <c r="T104" s="275"/>
      <c r="U104" s="275"/>
      <c r="V104" s="275"/>
      <c r="W104" s="275"/>
      <c r="X104" s="275"/>
    </row>
    <row r="105" spans="1:24" x14ac:dyDescent="0.2">
      <c r="A105" s="276" t="str">
        <f t="shared" si="13"/>
        <v/>
      </c>
      <c r="B105" s="610" t="s">
        <v>99</v>
      </c>
      <c r="C105" s="611"/>
      <c r="D105" s="611"/>
      <c r="E105" s="611"/>
      <c r="F105" s="611"/>
      <c r="G105" s="611"/>
      <c r="H105" s="611"/>
      <c r="I105" s="612">
        <f>SUM(I107:I113)</f>
        <v>0</v>
      </c>
      <c r="J105" s="405"/>
      <c r="K105" s="455"/>
      <c r="L105" s="409"/>
      <c r="M105" s="306"/>
      <c r="N105" s="277"/>
      <c r="O105" s="307"/>
      <c r="P105" s="277"/>
      <c r="Q105" s="306"/>
      <c r="R105" s="277"/>
      <c r="S105" s="275"/>
      <c r="T105" s="275"/>
      <c r="U105" s="275"/>
      <c r="V105" s="275"/>
      <c r="W105" s="275"/>
      <c r="X105" s="275"/>
    </row>
    <row r="106" spans="1:24" x14ac:dyDescent="0.2">
      <c r="A106" s="276" t="str">
        <f t="shared" si="13"/>
        <v/>
      </c>
      <c r="B106" s="603"/>
      <c r="C106" s="456" t="s">
        <v>100</v>
      </c>
      <c r="D106" s="456"/>
      <c r="E106" s="460" t="s">
        <v>92</v>
      </c>
      <c r="F106" s="460" t="s">
        <v>93</v>
      </c>
      <c r="G106" s="456"/>
      <c r="H106" s="456"/>
      <c r="I106" s="414"/>
      <c r="J106" s="277"/>
      <c r="K106" s="457"/>
      <c r="L106" s="458"/>
      <c r="M106" s="306"/>
      <c r="N106" s="277"/>
      <c r="O106" s="307"/>
      <c r="P106" s="277"/>
      <c r="Q106" s="306"/>
      <c r="R106" s="277"/>
      <c r="S106" s="275"/>
      <c r="T106" s="275"/>
      <c r="U106" s="275"/>
      <c r="V106" s="275"/>
      <c r="W106" s="275"/>
      <c r="X106" s="275"/>
    </row>
    <row r="107" spans="1:24" x14ac:dyDescent="0.2">
      <c r="A107" s="276" t="str">
        <f t="shared" si="13"/>
        <v/>
      </c>
      <c r="B107" s="614"/>
      <c r="C107" s="279" t="s">
        <v>101</v>
      </c>
      <c r="D107" s="277" t="s">
        <v>102</v>
      </c>
      <c r="E107" s="273">
        <v>0</v>
      </c>
      <c r="F107" s="271">
        <v>0</v>
      </c>
      <c r="G107" s="416"/>
      <c r="H107" s="416"/>
      <c r="I107" s="427">
        <f>E107*F107</f>
        <v>0</v>
      </c>
      <c r="J107" s="277"/>
      <c r="K107" s="457">
        <v>6029</v>
      </c>
      <c r="L107" s="458" t="s">
        <v>103</v>
      </c>
      <c r="M107" s="306" t="str">
        <f t="shared" ref="M107:M110" si="19">IF(A107="","",(I107))</f>
        <v/>
      </c>
      <c r="N107" s="277"/>
      <c r="O107" s="307"/>
      <c r="P107" s="277"/>
      <c r="Q107" s="306"/>
      <c r="R107" s="277"/>
      <c r="S107" s="275"/>
      <c r="T107" s="275"/>
      <c r="U107" s="275"/>
      <c r="V107" s="275"/>
      <c r="W107" s="275"/>
      <c r="X107" s="275"/>
    </row>
    <row r="108" spans="1:24" x14ac:dyDescent="0.2">
      <c r="A108" s="276" t="str">
        <f t="shared" si="13"/>
        <v/>
      </c>
      <c r="B108" s="614"/>
      <c r="C108" s="277" t="s">
        <v>104</v>
      </c>
      <c r="D108" s="277"/>
      <c r="E108" s="273">
        <v>0</v>
      </c>
      <c r="F108" s="271">
        <v>0</v>
      </c>
      <c r="G108" s="416"/>
      <c r="H108" s="416"/>
      <c r="I108" s="427">
        <f t="shared" ref="I108:I113" si="20">E108*F108</f>
        <v>0</v>
      </c>
      <c r="J108" s="277"/>
      <c r="K108" s="457">
        <v>6029</v>
      </c>
      <c r="L108" s="458" t="s">
        <v>103</v>
      </c>
      <c r="M108" s="306" t="str">
        <f t="shared" si="19"/>
        <v/>
      </c>
      <c r="N108" s="277"/>
      <c r="O108" s="307"/>
      <c r="P108" s="277"/>
      <c r="Q108" s="306"/>
      <c r="R108" s="277"/>
      <c r="S108" s="275"/>
      <c r="T108" s="275"/>
      <c r="U108" s="275"/>
      <c r="V108" s="275"/>
      <c r="W108" s="275"/>
      <c r="X108" s="275"/>
    </row>
    <row r="109" spans="1:24" x14ac:dyDescent="0.2">
      <c r="A109" s="276" t="str">
        <f t="shared" si="13"/>
        <v/>
      </c>
      <c r="B109" s="614"/>
      <c r="C109" s="277" t="s">
        <v>104</v>
      </c>
      <c r="D109" s="277"/>
      <c r="E109" s="273">
        <v>0</v>
      </c>
      <c r="F109" s="271">
        <v>0</v>
      </c>
      <c r="G109" s="416"/>
      <c r="H109" s="416"/>
      <c r="I109" s="427">
        <f t="shared" si="20"/>
        <v>0</v>
      </c>
      <c r="J109" s="277"/>
      <c r="K109" s="457">
        <v>6029</v>
      </c>
      <c r="L109" s="458" t="s">
        <v>103</v>
      </c>
      <c r="M109" s="306" t="str">
        <f t="shared" si="19"/>
        <v/>
      </c>
      <c r="N109" s="277"/>
      <c r="O109" s="307"/>
      <c r="P109" s="277"/>
      <c r="Q109" s="306"/>
      <c r="R109" s="277"/>
      <c r="S109" s="275"/>
      <c r="T109" s="275"/>
      <c r="U109" s="275"/>
      <c r="V109" s="275"/>
      <c r="W109" s="275"/>
      <c r="X109" s="275"/>
    </row>
    <row r="110" spans="1:24" x14ac:dyDescent="0.2">
      <c r="A110" s="276" t="str">
        <f t="shared" si="13"/>
        <v/>
      </c>
      <c r="B110" s="604"/>
      <c r="C110" s="277" t="s">
        <v>104</v>
      </c>
      <c r="D110" s="277"/>
      <c r="E110" s="273">
        <v>0</v>
      </c>
      <c r="F110" s="271">
        <v>0</v>
      </c>
      <c r="G110" s="416"/>
      <c r="H110" s="416"/>
      <c r="I110" s="427">
        <f t="shared" si="20"/>
        <v>0</v>
      </c>
      <c r="J110" s="277"/>
      <c r="K110" s="457">
        <v>6029</v>
      </c>
      <c r="L110" s="458" t="s">
        <v>103</v>
      </c>
      <c r="M110" s="306" t="str">
        <f t="shared" si="19"/>
        <v/>
      </c>
      <c r="N110" s="277"/>
      <c r="O110" s="307"/>
      <c r="P110" s="277"/>
      <c r="Q110" s="306"/>
      <c r="R110" s="277"/>
      <c r="S110" s="275"/>
      <c r="T110" s="275"/>
      <c r="U110" s="275"/>
      <c r="V110" s="275"/>
      <c r="W110" s="275"/>
      <c r="X110" s="275"/>
    </row>
    <row r="111" spans="1:24" x14ac:dyDescent="0.2">
      <c r="A111" s="276" t="str">
        <f t="shared" si="13"/>
        <v/>
      </c>
      <c r="B111" s="604"/>
      <c r="C111" s="279" t="s">
        <v>105</v>
      </c>
      <c r="D111" s="277" t="s">
        <v>106</v>
      </c>
      <c r="E111" s="273">
        <v>0</v>
      </c>
      <c r="F111" s="271">
        <v>0</v>
      </c>
      <c r="G111" s="416"/>
      <c r="H111" s="416"/>
      <c r="I111" s="427">
        <f t="shared" si="20"/>
        <v>0</v>
      </c>
      <c r="J111" s="277"/>
      <c r="K111" s="457">
        <v>6059</v>
      </c>
      <c r="L111" s="458" t="s">
        <v>107</v>
      </c>
      <c r="M111" s="306" t="str">
        <f>IF(A111="","",(I111))</f>
        <v/>
      </c>
      <c r="N111" s="277"/>
      <c r="O111" s="307"/>
      <c r="P111" s="277"/>
      <c r="Q111" s="306"/>
      <c r="R111" s="277"/>
      <c r="S111" s="275"/>
      <c r="T111" s="275"/>
      <c r="U111" s="275"/>
      <c r="V111" s="275"/>
      <c r="W111" s="275"/>
      <c r="X111" s="275"/>
    </row>
    <row r="112" spans="1:24" x14ac:dyDescent="0.2">
      <c r="A112" s="276" t="str">
        <f t="shared" si="13"/>
        <v/>
      </c>
      <c r="B112" s="604"/>
      <c r="C112" s="277" t="s">
        <v>104</v>
      </c>
      <c r="D112" s="277"/>
      <c r="E112" s="273">
        <v>0</v>
      </c>
      <c r="F112" s="271">
        <v>0</v>
      </c>
      <c r="G112" s="416"/>
      <c r="H112" s="416"/>
      <c r="I112" s="427">
        <f t="shared" si="20"/>
        <v>0</v>
      </c>
      <c r="J112" s="277"/>
      <c r="K112" s="457">
        <v>6059</v>
      </c>
      <c r="L112" s="458" t="s">
        <v>107</v>
      </c>
      <c r="M112" s="306" t="str">
        <f t="shared" ref="M112:M113" si="21">IF(A112="","",(I112))</f>
        <v/>
      </c>
      <c r="N112" s="277"/>
      <c r="O112" s="307"/>
      <c r="P112" s="277"/>
      <c r="Q112" s="306"/>
      <c r="R112" s="277"/>
      <c r="S112" s="275"/>
      <c r="T112" s="275"/>
      <c r="U112" s="275"/>
      <c r="V112" s="275"/>
      <c r="W112" s="275"/>
      <c r="X112" s="275"/>
    </row>
    <row r="113" spans="1:24" x14ac:dyDescent="0.2">
      <c r="A113" s="276" t="str">
        <f t="shared" si="13"/>
        <v/>
      </c>
      <c r="B113" s="605"/>
      <c r="C113" s="277" t="s">
        <v>104</v>
      </c>
      <c r="D113" s="277"/>
      <c r="E113" s="274">
        <v>0</v>
      </c>
      <c r="F113" s="272">
        <v>0</v>
      </c>
      <c r="G113" s="423"/>
      <c r="H113" s="423"/>
      <c r="I113" s="425">
        <f t="shared" si="20"/>
        <v>0</v>
      </c>
      <c r="J113" s="277"/>
      <c r="K113" s="457">
        <v>6059</v>
      </c>
      <c r="L113" s="458" t="s">
        <v>107</v>
      </c>
      <c r="M113" s="306" t="str">
        <f t="shared" si="21"/>
        <v/>
      </c>
      <c r="N113" s="277"/>
      <c r="O113" s="307"/>
      <c r="P113" s="277"/>
      <c r="Q113" s="306"/>
      <c r="R113" s="277"/>
      <c r="S113" s="275"/>
      <c r="T113" s="275"/>
      <c r="U113" s="275"/>
      <c r="V113" s="275"/>
      <c r="W113" s="275"/>
      <c r="X113" s="275"/>
    </row>
    <row r="114" spans="1:24" x14ac:dyDescent="0.2">
      <c r="A114" s="276" t="str">
        <f t="shared" si="13"/>
        <v/>
      </c>
      <c r="B114" s="615" t="s">
        <v>108</v>
      </c>
      <c r="C114" s="616"/>
      <c r="D114" s="616"/>
      <c r="E114" s="461"/>
      <c r="F114" s="461"/>
      <c r="G114" s="616"/>
      <c r="H114" s="616"/>
      <c r="I114" s="617">
        <f>SUM(I115:I119)</f>
        <v>0</v>
      </c>
      <c r="J114" s="277"/>
      <c r="K114" s="305"/>
      <c r="L114" s="277"/>
      <c r="M114" s="306"/>
      <c r="N114" s="277"/>
      <c r="O114" s="307"/>
      <c r="P114" s="277"/>
      <c r="Q114" s="306"/>
      <c r="R114" s="277"/>
      <c r="S114" s="275"/>
      <c r="T114" s="275"/>
      <c r="U114" s="275"/>
      <c r="V114" s="275"/>
      <c r="W114" s="275"/>
      <c r="X114" s="275"/>
    </row>
    <row r="115" spans="1:24" x14ac:dyDescent="0.2">
      <c r="A115" s="276" t="str">
        <f t="shared" si="13"/>
        <v/>
      </c>
      <c r="B115" s="618"/>
      <c r="C115" s="293" t="s">
        <v>109</v>
      </c>
      <c r="D115" s="293"/>
      <c r="E115" s="273">
        <v>0</v>
      </c>
      <c r="F115" s="328"/>
      <c r="G115" s="463"/>
      <c r="H115" s="463"/>
      <c r="I115" s="464">
        <f>E115</f>
        <v>0</v>
      </c>
      <c r="J115" s="277"/>
      <c r="K115" s="305">
        <v>616</v>
      </c>
      <c r="L115" s="277" t="s">
        <v>108</v>
      </c>
      <c r="M115" s="306" t="str">
        <f t="shared" ref="M115:M119" si="22">IF(A115="","",(I115))</f>
        <v/>
      </c>
      <c r="N115" s="277"/>
      <c r="O115" s="307"/>
      <c r="P115" s="277"/>
      <c r="Q115" s="306"/>
      <c r="R115" s="277"/>
      <c r="S115" s="275"/>
      <c r="T115" s="275"/>
      <c r="U115" s="275"/>
      <c r="V115" s="275"/>
      <c r="W115" s="275"/>
      <c r="X115" s="275"/>
    </row>
    <row r="116" spans="1:24" x14ac:dyDescent="0.2">
      <c r="A116" s="276" t="str">
        <f t="shared" si="13"/>
        <v/>
      </c>
      <c r="B116" s="619"/>
      <c r="C116" s="277" t="s">
        <v>110</v>
      </c>
      <c r="D116" s="277"/>
      <c r="E116" s="273">
        <v>0</v>
      </c>
      <c r="F116" s="328"/>
      <c r="G116" s="466"/>
      <c r="H116" s="466"/>
      <c r="I116" s="467">
        <f>E116</f>
        <v>0</v>
      </c>
      <c r="J116" s="277"/>
      <c r="K116" s="305">
        <v>616</v>
      </c>
      <c r="L116" s="277" t="s">
        <v>108</v>
      </c>
      <c r="M116" s="306" t="str">
        <f t="shared" si="22"/>
        <v/>
      </c>
      <c r="N116" s="277"/>
      <c r="O116" s="307"/>
      <c r="P116" s="277"/>
      <c r="Q116" s="306"/>
      <c r="R116" s="277"/>
      <c r="S116" s="275"/>
      <c r="T116" s="275"/>
      <c r="U116" s="275"/>
      <c r="V116" s="275"/>
      <c r="W116" s="275"/>
      <c r="X116" s="275"/>
    </row>
    <row r="117" spans="1:24" x14ac:dyDescent="0.2">
      <c r="A117" s="276" t="str">
        <f t="shared" si="13"/>
        <v/>
      </c>
      <c r="B117" s="619"/>
      <c r="C117" s="277" t="s">
        <v>104</v>
      </c>
      <c r="D117" s="277"/>
      <c r="E117" s="273">
        <v>0</v>
      </c>
      <c r="F117" s="328"/>
      <c r="G117" s="466"/>
      <c r="H117" s="466"/>
      <c r="I117" s="467">
        <f t="shared" ref="I117:I118" si="23">E117</f>
        <v>0</v>
      </c>
      <c r="J117" s="277"/>
      <c r="K117" s="305">
        <v>616</v>
      </c>
      <c r="L117" s="277" t="s">
        <v>108</v>
      </c>
      <c r="M117" s="306" t="str">
        <f t="shared" si="22"/>
        <v/>
      </c>
      <c r="N117" s="277"/>
      <c r="O117" s="307"/>
      <c r="P117" s="277"/>
      <c r="Q117" s="306"/>
      <c r="R117" s="277"/>
      <c r="S117" s="275"/>
      <c r="T117" s="275"/>
      <c r="U117" s="275"/>
      <c r="V117" s="275"/>
      <c r="W117" s="275"/>
      <c r="X117" s="275"/>
    </row>
    <row r="118" spans="1:24" x14ac:dyDescent="0.2">
      <c r="A118" s="276" t="str">
        <f t="shared" si="13"/>
        <v/>
      </c>
      <c r="B118" s="619"/>
      <c r="C118" s="277" t="s">
        <v>104</v>
      </c>
      <c r="D118" s="277"/>
      <c r="E118" s="273">
        <v>0</v>
      </c>
      <c r="F118" s="328"/>
      <c r="G118" s="466"/>
      <c r="H118" s="466"/>
      <c r="I118" s="467">
        <f t="shared" si="23"/>
        <v>0</v>
      </c>
      <c r="J118" s="277"/>
      <c r="K118" s="305">
        <v>616</v>
      </c>
      <c r="L118" s="277" t="s">
        <v>108</v>
      </c>
      <c r="M118" s="306" t="str">
        <f t="shared" si="22"/>
        <v/>
      </c>
      <c r="N118" s="277"/>
      <c r="O118" s="307"/>
      <c r="P118" s="277"/>
      <c r="Q118" s="306"/>
      <c r="R118" s="277"/>
      <c r="S118" s="275"/>
      <c r="T118" s="275"/>
      <c r="U118" s="275"/>
      <c r="V118" s="275"/>
      <c r="W118" s="275"/>
      <c r="X118" s="275"/>
    </row>
    <row r="119" spans="1:24" x14ac:dyDescent="0.2">
      <c r="A119" s="276" t="str">
        <f t="shared" si="13"/>
        <v/>
      </c>
      <c r="B119" s="620"/>
      <c r="C119" s="302" t="s">
        <v>104</v>
      </c>
      <c r="D119" s="302"/>
      <c r="E119" s="274">
        <v>0</v>
      </c>
      <c r="F119" s="334"/>
      <c r="G119" s="469"/>
      <c r="H119" s="469"/>
      <c r="I119" s="470">
        <f>E119</f>
        <v>0</v>
      </c>
      <c r="J119" s="277"/>
      <c r="K119" s="305">
        <v>616</v>
      </c>
      <c r="L119" s="277" t="s">
        <v>108</v>
      </c>
      <c r="M119" s="306" t="str">
        <f t="shared" si="22"/>
        <v/>
      </c>
      <c r="N119" s="277"/>
      <c r="O119" s="307"/>
      <c r="P119" s="277"/>
      <c r="Q119" s="306"/>
      <c r="R119" s="277"/>
      <c r="S119" s="275"/>
      <c r="T119" s="275"/>
      <c r="U119" s="275"/>
      <c r="V119" s="275"/>
      <c r="W119" s="275"/>
      <c r="X119" s="275"/>
    </row>
    <row r="120" spans="1:24" x14ac:dyDescent="0.2">
      <c r="A120" s="276" t="str">
        <f t="shared" si="13"/>
        <v/>
      </c>
      <c r="B120" s="621" t="s">
        <v>111</v>
      </c>
      <c r="C120" s="622"/>
      <c r="D120" s="622"/>
      <c r="E120" s="550"/>
      <c r="F120" s="550"/>
      <c r="G120" s="622"/>
      <c r="H120" s="622"/>
      <c r="I120" s="623">
        <f>SUM(I121:I124)</f>
        <v>0</v>
      </c>
      <c r="J120" s="277"/>
      <c r="K120" s="305"/>
      <c r="L120" s="277"/>
      <c r="M120" s="306"/>
      <c r="N120" s="277"/>
      <c r="O120" s="307"/>
      <c r="P120" s="277"/>
      <c r="Q120" s="306"/>
      <c r="R120" s="277"/>
      <c r="S120" s="275"/>
      <c r="T120" s="275"/>
      <c r="U120" s="275"/>
      <c r="V120" s="275"/>
      <c r="W120" s="275"/>
      <c r="X120" s="275"/>
    </row>
    <row r="121" spans="1:24" x14ac:dyDescent="0.2">
      <c r="A121" s="276" t="str">
        <f t="shared" si="13"/>
        <v/>
      </c>
      <c r="B121" s="618"/>
      <c r="C121" s="293" t="s">
        <v>112</v>
      </c>
      <c r="D121" s="293"/>
      <c r="E121" s="273">
        <v>0</v>
      </c>
      <c r="F121" s="328"/>
      <c r="G121" s="463"/>
      <c r="H121" s="463"/>
      <c r="I121" s="464">
        <f>E121</f>
        <v>0</v>
      </c>
      <c r="J121" s="277"/>
      <c r="K121" s="305">
        <v>627</v>
      </c>
      <c r="L121" s="277" t="s">
        <v>111</v>
      </c>
      <c r="M121" s="306" t="str">
        <f>IF(A121="","",(I121))</f>
        <v/>
      </c>
      <c r="N121" s="277"/>
      <c r="O121" s="307"/>
      <c r="P121" s="277"/>
      <c r="Q121" s="306"/>
      <c r="R121" s="277"/>
      <c r="S121" s="275"/>
      <c r="T121" s="275"/>
      <c r="U121" s="275"/>
      <c r="V121" s="275"/>
      <c r="W121" s="275"/>
      <c r="X121" s="275"/>
    </row>
    <row r="122" spans="1:24" x14ac:dyDescent="0.2">
      <c r="A122" s="276" t="str">
        <f t="shared" si="13"/>
        <v/>
      </c>
      <c r="B122" s="619"/>
      <c r="C122" s="277" t="s">
        <v>113</v>
      </c>
      <c r="D122" s="277"/>
      <c r="E122" s="273">
        <v>0</v>
      </c>
      <c r="F122" s="328"/>
      <c r="G122" s="466"/>
      <c r="H122" s="466"/>
      <c r="I122" s="467">
        <f>E122</f>
        <v>0</v>
      </c>
      <c r="J122" s="277"/>
      <c r="K122" s="305">
        <v>627</v>
      </c>
      <c r="L122" s="277" t="s">
        <v>111</v>
      </c>
      <c r="M122" s="306" t="str">
        <f t="shared" ref="M122:M124" si="24">IF(A122="","",(I122))</f>
        <v/>
      </c>
      <c r="N122" s="277"/>
      <c r="O122" s="307"/>
      <c r="P122" s="277"/>
      <c r="Q122" s="306"/>
      <c r="R122" s="277"/>
      <c r="S122" s="275"/>
      <c r="T122" s="275"/>
      <c r="U122" s="275"/>
      <c r="V122" s="275"/>
      <c r="W122" s="275"/>
      <c r="X122" s="275"/>
    </row>
    <row r="123" spans="1:24" x14ac:dyDescent="0.2">
      <c r="A123" s="276" t="str">
        <f t="shared" si="13"/>
        <v/>
      </c>
      <c r="B123" s="619"/>
      <c r="C123" s="277" t="s">
        <v>114</v>
      </c>
      <c r="D123" s="277"/>
      <c r="E123" s="273">
        <v>0</v>
      </c>
      <c r="F123" s="328"/>
      <c r="G123" s="466"/>
      <c r="H123" s="466"/>
      <c r="I123" s="467">
        <f>E123</f>
        <v>0</v>
      </c>
      <c r="J123" s="277"/>
      <c r="K123" s="305">
        <v>627</v>
      </c>
      <c r="L123" s="277" t="s">
        <v>111</v>
      </c>
      <c r="M123" s="306" t="str">
        <f t="shared" si="24"/>
        <v/>
      </c>
      <c r="N123" s="277"/>
      <c r="O123" s="307"/>
      <c r="P123" s="277"/>
      <c r="Q123" s="306"/>
      <c r="R123" s="277"/>
      <c r="S123" s="275"/>
      <c r="T123" s="275"/>
      <c r="U123" s="275"/>
      <c r="V123" s="275"/>
      <c r="W123" s="275"/>
      <c r="X123" s="275"/>
    </row>
    <row r="124" spans="1:24" x14ac:dyDescent="0.2">
      <c r="A124" s="276" t="str">
        <f t="shared" si="13"/>
        <v/>
      </c>
      <c r="B124" s="619"/>
      <c r="C124" s="277" t="s">
        <v>104</v>
      </c>
      <c r="D124" s="277"/>
      <c r="E124" s="273">
        <v>0</v>
      </c>
      <c r="F124" s="328"/>
      <c r="G124" s="466"/>
      <c r="H124" s="466"/>
      <c r="I124" s="467">
        <f t="shared" ref="I124" si="25">E124</f>
        <v>0</v>
      </c>
      <c r="J124" s="277"/>
      <c r="K124" s="305">
        <v>627</v>
      </c>
      <c r="L124" s="277" t="s">
        <v>111</v>
      </c>
      <c r="M124" s="306" t="str">
        <f t="shared" si="24"/>
        <v/>
      </c>
      <c r="N124" s="277"/>
      <c r="O124" s="307"/>
      <c r="P124" s="277"/>
      <c r="Q124" s="306"/>
      <c r="R124" s="277"/>
      <c r="S124" s="275"/>
      <c r="T124" s="275"/>
      <c r="U124" s="275"/>
      <c r="V124" s="275"/>
      <c r="W124" s="275"/>
      <c r="X124" s="275"/>
    </row>
    <row r="125" spans="1:24" x14ac:dyDescent="0.2">
      <c r="A125" s="276" t="str">
        <f t="shared" si="13"/>
        <v/>
      </c>
      <c r="B125" s="624" t="s">
        <v>115</v>
      </c>
      <c r="C125" s="625"/>
      <c r="D125" s="625"/>
      <c r="E125" s="471" t="s">
        <v>92</v>
      </c>
      <c r="F125" s="471" t="s">
        <v>93</v>
      </c>
      <c r="G125" s="626"/>
      <c r="H125" s="626"/>
      <c r="I125" s="627">
        <f>SUM(I126:I131)</f>
        <v>0</v>
      </c>
      <c r="J125" s="277"/>
      <c r="K125" s="305"/>
      <c r="L125" s="277"/>
      <c r="M125" s="306"/>
      <c r="N125" s="277"/>
      <c r="O125" s="307"/>
      <c r="P125" s="277"/>
      <c r="Q125" s="306"/>
      <c r="R125" s="277"/>
      <c r="S125" s="275"/>
      <c r="T125" s="275"/>
      <c r="U125" s="275"/>
      <c r="V125" s="275"/>
      <c r="W125" s="275"/>
      <c r="X125" s="275"/>
    </row>
    <row r="126" spans="1:24" x14ac:dyDescent="0.2">
      <c r="A126" s="276" t="str">
        <f t="shared" si="13"/>
        <v/>
      </c>
      <c r="B126" s="628"/>
      <c r="C126" s="293" t="s">
        <v>116</v>
      </c>
      <c r="D126" s="291"/>
      <c r="E126" s="273">
        <v>0</v>
      </c>
      <c r="F126" s="271">
        <v>0</v>
      </c>
      <c r="G126" s="473"/>
      <c r="H126" s="473"/>
      <c r="I126" s="474">
        <f>F126*E126</f>
        <v>0</v>
      </c>
      <c r="J126" s="277"/>
      <c r="K126" s="457">
        <v>626</v>
      </c>
      <c r="L126" s="458" t="s">
        <v>117</v>
      </c>
      <c r="M126" s="306" t="str">
        <f t="shared" ref="M126:M131" si="26">IF(A126="","",(I126))</f>
        <v/>
      </c>
      <c r="N126" s="277"/>
      <c r="O126" s="307"/>
      <c r="P126" s="277"/>
      <c r="Q126" s="306"/>
      <c r="R126" s="277"/>
      <c r="S126" s="275"/>
      <c r="T126" s="275"/>
      <c r="U126" s="275"/>
      <c r="V126" s="275"/>
      <c r="W126" s="275"/>
      <c r="X126" s="275"/>
    </row>
    <row r="127" spans="1:24" x14ac:dyDescent="0.2">
      <c r="A127" s="276" t="str">
        <f t="shared" si="13"/>
        <v/>
      </c>
      <c r="B127" s="599"/>
      <c r="C127" s="279" t="s">
        <v>118</v>
      </c>
      <c r="D127" s="277"/>
      <c r="E127" s="273">
        <v>0</v>
      </c>
      <c r="F127" s="271">
        <v>6</v>
      </c>
      <c r="G127" s="358"/>
      <c r="H127" s="358"/>
      <c r="I127" s="363">
        <f>F127*E127</f>
        <v>0</v>
      </c>
      <c r="J127" s="277"/>
      <c r="K127" s="457">
        <v>626</v>
      </c>
      <c r="L127" s="458" t="s">
        <v>117</v>
      </c>
      <c r="M127" s="306" t="str">
        <f t="shared" si="26"/>
        <v/>
      </c>
      <c r="N127" s="277"/>
      <c r="O127" s="307"/>
      <c r="P127" s="277"/>
      <c r="Q127" s="306"/>
      <c r="R127" s="277"/>
      <c r="S127" s="275"/>
      <c r="T127" s="275"/>
      <c r="U127" s="275"/>
      <c r="V127" s="275"/>
      <c r="W127" s="275"/>
      <c r="X127" s="275"/>
    </row>
    <row r="128" spans="1:24" x14ac:dyDescent="0.2">
      <c r="A128" s="276" t="str">
        <f t="shared" si="13"/>
        <v/>
      </c>
      <c r="B128" s="599"/>
      <c r="C128" s="279" t="s">
        <v>119</v>
      </c>
      <c r="D128" s="277"/>
      <c r="E128" s="273">
        <v>0</v>
      </c>
      <c r="F128" s="271">
        <v>0</v>
      </c>
      <c r="G128" s="358"/>
      <c r="H128" s="358"/>
      <c r="I128" s="363">
        <f>F128*E128</f>
        <v>0</v>
      </c>
      <c r="J128" s="277"/>
      <c r="K128" s="457">
        <v>626</v>
      </c>
      <c r="L128" s="458" t="s">
        <v>117</v>
      </c>
      <c r="M128" s="306" t="str">
        <f t="shared" si="26"/>
        <v/>
      </c>
      <c r="N128" s="277"/>
      <c r="O128" s="307"/>
      <c r="P128" s="277"/>
      <c r="Q128" s="306"/>
      <c r="R128" s="277"/>
      <c r="S128" s="275"/>
      <c r="T128" s="275"/>
      <c r="U128" s="275"/>
      <c r="V128" s="275"/>
      <c r="W128" s="275"/>
      <c r="X128" s="275"/>
    </row>
    <row r="129" spans="1:24" x14ac:dyDescent="0.2">
      <c r="A129" s="276" t="str">
        <f t="shared" si="13"/>
        <v/>
      </c>
      <c r="B129" s="599"/>
      <c r="C129" s="279" t="s">
        <v>98</v>
      </c>
      <c r="D129" s="277"/>
      <c r="E129" s="273">
        <v>0</v>
      </c>
      <c r="F129" s="271">
        <v>0</v>
      </c>
      <c r="G129" s="358"/>
      <c r="H129" s="358"/>
      <c r="I129" s="363">
        <f t="shared" ref="I129:I130" si="27">F129*E129</f>
        <v>0</v>
      </c>
      <c r="J129" s="277"/>
      <c r="K129" s="457">
        <v>626</v>
      </c>
      <c r="L129" s="458" t="s">
        <v>117</v>
      </c>
      <c r="M129" s="306" t="str">
        <f t="shared" si="26"/>
        <v/>
      </c>
      <c r="N129" s="277"/>
      <c r="O129" s="307"/>
      <c r="P129" s="277"/>
      <c r="Q129" s="306"/>
      <c r="R129" s="277"/>
      <c r="S129" s="275"/>
      <c r="T129" s="275"/>
      <c r="U129" s="275"/>
      <c r="V129" s="275"/>
      <c r="W129" s="275"/>
      <c r="X129" s="275"/>
    </row>
    <row r="130" spans="1:24" x14ac:dyDescent="0.2">
      <c r="A130" s="276" t="str">
        <f t="shared" si="13"/>
        <v/>
      </c>
      <c r="B130" s="599"/>
      <c r="C130" s="279" t="s">
        <v>98</v>
      </c>
      <c r="D130" s="277"/>
      <c r="E130" s="273">
        <v>0</v>
      </c>
      <c r="F130" s="271">
        <v>0</v>
      </c>
      <c r="G130" s="358"/>
      <c r="H130" s="358"/>
      <c r="I130" s="363">
        <f t="shared" si="27"/>
        <v>0</v>
      </c>
      <c r="J130" s="277"/>
      <c r="K130" s="457">
        <v>626</v>
      </c>
      <c r="L130" s="458" t="s">
        <v>117</v>
      </c>
      <c r="M130" s="306" t="str">
        <f t="shared" si="26"/>
        <v/>
      </c>
      <c r="N130" s="277"/>
      <c r="O130" s="307"/>
      <c r="P130" s="277"/>
      <c r="Q130" s="306"/>
      <c r="R130" s="277"/>
      <c r="S130" s="275"/>
      <c r="T130" s="275"/>
      <c r="U130" s="275"/>
      <c r="V130" s="275"/>
      <c r="W130" s="275"/>
      <c r="X130" s="275"/>
    </row>
    <row r="131" spans="1:24" x14ac:dyDescent="0.2">
      <c r="A131" s="276" t="str">
        <f t="shared" si="13"/>
        <v/>
      </c>
      <c r="B131" s="600"/>
      <c r="C131" s="475" t="s">
        <v>98</v>
      </c>
      <c r="D131" s="302"/>
      <c r="E131" s="274">
        <v>0</v>
      </c>
      <c r="F131" s="272">
        <v>0</v>
      </c>
      <c r="G131" s="369"/>
      <c r="H131" s="369"/>
      <c r="I131" s="371">
        <f>F131*E131</f>
        <v>0</v>
      </c>
      <c r="J131" s="277"/>
      <c r="K131" s="457">
        <v>626</v>
      </c>
      <c r="L131" s="458" t="s">
        <v>117</v>
      </c>
      <c r="M131" s="306" t="str">
        <f t="shared" si="26"/>
        <v/>
      </c>
      <c r="N131" s="277"/>
      <c r="O131" s="307"/>
      <c r="P131" s="277"/>
      <c r="Q131" s="306"/>
      <c r="R131" s="277"/>
      <c r="S131" s="275"/>
      <c r="T131" s="275"/>
      <c r="U131" s="275"/>
      <c r="V131" s="275"/>
      <c r="W131" s="275"/>
      <c r="X131" s="275"/>
    </row>
    <row r="132" spans="1:24" x14ac:dyDescent="0.2">
      <c r="A132" s="276" t="str">
        <f t="shared" si="13"/>
        <v/>
      </c>
      <c r="B132" s="517" t="s">
        <v>120</v>
      </c>
      <c r="C132" s="518"/>
      <c r="D132" s="518"/>
      <c r="E132" s="476" t="s">
        <v>92</v>
      </c>
      <c r="F132" s="476" t="s">
        <v>93</v>
      </c>
      <c r="G132" s="519"/>
      <c r="H132" s="519"/>
      <c r="I132" s="520">
        <f>SUM(I133:I156)</f>
        <v>0</v>
      </c>
      <c r="J132" s="277"/>
      <c r="K132" s="305"/>
      <c r="L132" s="277"/>
      <c r="M132" s="306"/>
      <c r="N132" s="277"/>
      <c r="O132" s="307"/>
      <c r="P132" s="277"/>
      <c r="Q132" s="306"/>
      <c r="R132" s="277"/>
      <c r="S132" s="275"/>
      <c r="T132" s="275"/>
      <c r="U132" s="275"/>
      <c r="V132" s="275"/>
      <c r="W132" s="275"/>
      <c r="X132" s="275"/>
    </row>
    <row r="133" spans="1:24" x14ac:dyDescent="0.2">
      <c r="A133" s="276" t="str">
        <f t="shared" si="13"/>
        <v/>
      </c>
      <c r="B133" s="629"/>
      <c r="C133" s="279" t="s">
        <v>170</v>
      </c>
      <c r="D133" s="521"/>
      <c r="E133" s="273">
        <v>0</v>
      </c>
      <c r="F133" s="271">
        <v>0</v>
      </c>
      <c r="G133" s="477"/>
      <c r="H133" s="477"/>
      <c r="I133" s="478">
        <f t="shared" ref="I133:I154" si="28">F133*E133</f>
        <v>0</v>
      </c>
      <c r="J133" s="277"/>
      <c r="K133" s="457">
        <v>605</v>
      </c>
      <c r="L133" s="458" t="s">
        <v>123</v>
      </c>
      <c r="M133" s="306" t="str">
        <f t="shared" ref="M133:M156" si="29">IF(A133="","",(I133))</f>
        <v/>
      </c>
      <c r="N133" s="277"/>
      <c r="O133" s="307"/>
      <c r="P133" s="277"/>
      <c r="Q133" s="306"/>
      <c r="R133" s="373" t="s">
        <v>294</v>
      </c>
      <c r="S133" s="275"/>
      <c r="T133" s="275"/>
      <c r="U133" s="275"/>
      <c r="V133" s="275"/>
      <c r="W133" s="275"/>
      <c r="X133" s="275"/>
    </row>
    <row r="134" spans="1:24" x14ac:dyDescent="0.2">
      <c r="A134" s="276" t="str">
        <f t="shared" si="13"/>
        <v/>
      </c>
      <c r="B134" s="629"/>
      <c r="C134" s="279" t="s">
        <v>170</v>
      </c>
      <c r="D134" s="521"/>
      <c r="E134" s="273">
        <v>0</v>
      </c>
      <c r="F134" s="271">
        <v>0</v>
      </c>
      <c r="G134" s="477"/>
      <c r="H134" s="477"/>
      <c r="I134" s="478">
        <f t="shared" si="28"/>
        <v>0</v>
      </c>
      <c r="J134" s="277"/>
      <c r="K134" s="457">
        <v>605</v>
      </c>
      <c r="L134" s="458" t="s">
        <v>123</v>
      </c>
      <c r="M134" s="306" t="str">
        <f t="shared" si="29"/>
        <v/>
      </c>
      <c r="N134" s="277"/>
      <c r="O134" s="307"/>
      <c r="P134" s="277"/>
      <c r="Q134" s="306"/>
      <c r="R134" s="373" t="s">
        <v>295</v>
      </c>
      <c r="S134" s="275"/>
      <c r="T134" s="275"/>
      <c r="U134" s="275"/>
      <c r="V134" s="275"/>
      <c r="W134" s="275"/>
      <c r="X134" s="275"/>
    </row>
    <row r="135" spans="1:24" x14ac:dyDescent="0.2">
      <c r="A135" s="276" t="str">
        <f t="shared" si="13"/>
        <v/>
      </c>
      <c r="B135" s="629"/>
      <c r="C135" s="279" t="s">
        <v>170</v>
      </c>
      <c r="D135" s="521"/>
      <c r="E135" s="273">
        <v>0</v>
      </c>
      <c r="F135" s="271">
        <v>0</v>
      </c>
      <c r="G135" s="477"/>
      <c r="H135" s="477"/>
      <c r="I135" s="478">
        <f t="shared" si="28"/>
        <v>0</v>
      </c>
      <c r="J135" s="277"/>
      <c r="K135" s="457">
        <v>605</v>
      </c>
      <c r="L135" s="458" t="s">
        <v>123</v>
      </c>
      <c r="M135" s="306" t="str">
        <f t="shared" si="29"/>
        <v/>
      </c>
      <c r="N135" s="277"/>
      <c r="O135" s="307"/>
      <c r="P135" s="277"/>
      <c r="Q135" s="306"/>
      <c r="R135" s="373" t="s">
        <v>296</v>
      </c>
      <c r="S135" s="275"/>
      <c r="T135" s="275"/>
      <c r="U135" s="275"/>
      <c r="V135" s="275"/>
      <c r="W135" s="275"/>
      <c r="X135" s="275"/>
    </row>
    <row r="136" spans="1:24" x14ac:dyDescent="0.2">
      <c r="A136" s="276" t="str">
        <f t="shared" si="13"/>
        <v/>
      </c>
      <c r="B136" s="629"/>
      <c r="C136" s="279" t="s">
        <v>170</v>
      </c>
      <c r="D136" s="521"/>
      <c r="E136" s="273">
        <v>0</v>
      </c>
      <c r="F136" s="271">
        <v>0</v>
      </c>
      <c r="G136" s="477"/>
      <c r="H136" s="477"/>
      <c r="I136" s="478">
        <f t="shared" si="28"/>
        <v>0</v>
      </c>
      <c r="J136" s="277"/>
      <c r="K136" s="457">
        <v>605</v>
      </c>
      <c r="L136" s="458" t="s">
        <v>123</v>
      </c>
      <c r="M136" s="306" t="str">
        <f t="shared" si="29"/>
        <v/>
      </c>
      <c r="N136" s="277"/>
      <c r="O136" s="307"/>
      <c r="P136" s="277"/>
      <c r="Q136" s="306"/>
      <c r="R136" s="373" t="s">
        <v>297</v>
      </c>
      <c r="S136" s="275"/>
      <c r="T136" s="275"/>
      <c r="U136" s="275"/>
      <c r="V136" s="275"/>
      <c r="W136" s="275"/>
      <c r="X136" s="275"/>
    </row>
    <row r="137" spans="1:24" x14ac:dyDescent="0.2">
      <c r="A137" s="276" t="str">
        <f t="shared" si="13"/>
        <v/>
      </c>
      <c r="B137" s="629"/>
      <c r="C137" s="279" t="s">
        <v>170</v>
      </c>
      <c r="D137" s="521"/>
      <c r="E137" s="273">
        <v>0</v>
      </c>
      <c r="F137" s="271">
        <v>0</v>
      </c>
      <c r="G137" s="477"/>
      <c r="H137" s="477"/>
      <c r="I137" s="478">
        <f t="shared" si="28"/>
        <v>0</v>
      </c>
      <c r="J137" s="277"/>
      <c r="K137" s="457">
        <v>605</v>
      </c>
      <c r="L137" s="458" t="s">
        <v>123</v>
      </c>
      <c r="M137" s="306" t="str">
        <f t="shared" si="29"/>
        <v/>
      </c>
      <c r="N137" s="277"/>
      <c r="O137" s="307"/>
      <c r="P137" s="277"/>
      <c r="Q137" s="306"/>
      <c r="R137" s="373" t="s">
        <v>298</v>
      </c>
      <c r="S137" s="275"/>
      <c r="T137" s="275"/>
      <c r="U137" s="275"/>
      <c r="V137" s="275"/>
      <c r="W137" s="275"/>
      <c r="X137" s="275"/>
    </row>
    <row r="138" spans="1:24" x14ac:dyDescent="0.2">
      <c r="A138" s="276" t="str">
        <f t="shared" si="13"/>
        <v/>
      </c>
      <c r="B138" s="629"/>
      <c r="C138" s="279" t="s">
        <v>170</v>
      </c>
      <c r="D138" s="521"/>
      <c r="E138" s="273">
        <v>0</v>
      </c>
      <c r="F138" s="271">
        <v>0</v>
      </c>
      <c r="G138" s="477"/>
      <c r="H138" s="477"/>
      <c r="I138" s="478">
        <f t="shared" si="28"/>
        <v>0</v>
      </c>
      <c r="J138" s="277"/>
      <c r="K138" s="457">
        <v>605</v>
      </c>
      <c r="L138" s="458" t="s">
        <v>123</v>
      </c>
      <c r="M138" s="306" t="str">
        <f t="shared" si="29"/>
        <v/>
      </c>
      <c r="N138" s="277"/>
      <c r="O138" s="307"/>
      <c r="P138" s="277"/>
      <c r="Q138" s="306"/>
      <c r="R138" s="373" t="s">
        <v>299</v>
      </c>
      <c r="S138" s="275"/>
      <c r="T138" s="275"/>
      <c r="U138" s="275"/>
      <c r="V138" s="275"/>
      <c r="W138" s="275"/>
      <c r="X138" s="275"/>
    </row>
    <row r="139" spans="1:24" x14ac:dyDescent="0.2">
      <c r="A139" s="276" t="str">
        <f t="shared" si="13"/>
        <v/>
      </c>
      <c r="B139" s="629"/>
      <c r="C139" s="279" t="s">
        <v>170</v>
      </c>
      <c r="D139" s="521"/>
      <c r="E139" s="273">
        <v>0</v>
      </c>
      <c r="F139" s="271">
        <v>0</v>
      </c>
      <c r="G139" s="477"/>
      <c r="H139" s="477"/>
      <c r="I139" s="478">
        <f t="shared" si="28"/>
        <v>0</v>
      </c>
      <c r="J139" s="277"/>
      <c r="K139" s="457">
        <v>605</v>
      </c>
      <c r="L139" s="458" t="s">
        <v>123</v>
      </c>
      <c r="M139" s="306" t="str">
        <f>IF(A139="","",(I139))</f>
        <v/>
      </c>
      <c r="N139" s="277"/>
      <c r="O139" s="307"/>
      <c r="P139" s="277"/>
      <c r="Q139" s="278"/>
      <c r="R139" s="480" t="s">
        <v>300</v>
      </c>
      <c r="S139" s="275"/>
      <c r="T139" s="275"/>
      <c r="U139" s="275"/>
      <c r="V139" s="275"/>
      <c r="W139" s="275"/>
      <c r="X139" s="275"/>
    </row>
    <row r="140" spans="1:24" x14ac:dyDescent="0.2">
      <c r="A140" s="276" t="str">
        <f t="shared" si="13"/>
        <v/>
      </c>
      <c r="B140" s="629"/>
      <c r="C140" s="277" t="s">
        <v>170</v>
      </c>
      <c r="D140" s="521"/>
      <c r="E140" s="273">
        <v>0</v>
      </c>
      <c r="F140" s="271">
        <v>0</v>
      </c>
      <c r="G140" s="477"/>
      <c r="H140" s="477"/>
      <c r="I140" s="478">
        <f t="shared" si="28"/>
        <v>0</v>
      </c>
      <c r="J140" s="277"/>
      <c r="K140" s="457">
        <v>605</v>
      </c>
      <c r="L140" s="458" t="s">
        <v>123</v>
      </c>
      <c r="M140" s="306" t="str">
        <f>IF(A140="","",(I140))</f>
        <v/>
      </c>
      <c r="N140" s="277"/>
      <c r="O140" s="307"/>
      <c r="P140" s="277"/>
      <c r="Q140" s="278"/>
      <c r="R140" s="481" t="s">
        <v>301</v>
      </c>
      <c r="S140" s="275"/>
      <c r="T140" s="275"/>
      <c r="U140" s="275"/>
      <c r="V140" s="275"/>
      <c r="W140" s="275"/>
      <c r="X140" s="275"/>
    </row>
    <row r="141" spans="1:24" x14ac:dyDescent="0.2">
      <c r="A141" s="276" t="str">
        <f t="shared" si="13"/>
        <v/>
      </c>
      <c r="B141" s="629"/>
      <c r="C141" s="277" t="s">
        <v>170</v>
      </c>
      <c r="D141" s="521"/>
      <c r="E141" s="273">
        <v>0</v>
      </c>
      <c r="F141" s="271">
        <v>0</v>
      </c>
      <c r="G141" s="477"/>
      <c r="H141" s="477"/>
      <c r="I141" s="478">
        <f t="shared" si="28"/>
        <v>0</v>
      </c>
      <c r="J141" s="277"/>
      <c r="K141" s="457">
        <v>605</v>
      </c>
      <c r="L141" s="458" t="s">
        <v>123</v>
      </c>
      <c r="M141" s="306" t="str">
        <f t="shared" si="29"/>
        <v/>
      </c>
      <c r="N141" s="277"/>
      <c r="O141" s="307"/>
      <c r="P141" s="277"/>
      <c r="Q141" s="278"/>
      <c r="R141" s="481" t="s">
        <v>302</v>
      </c>
      <c r="S141" s="275"/>
      <c r="T141" s="275"/>
      <c r="U141" s="275"/>
      <c r="V141" s="275"/>
      <c r="W141" s="275"/>
      <c r="X141" s="275"/>
    </row>
    <row r="142" spans="1:24" x14ac:dyDescent="0.2">
      <c r="A142" s="276" t="str">
        <f t="shared" si="13"/>
        <v/>
      </c>
      <c r="B142" s="629"/>
      <c r="C142" s="277" t="s">
        <v>170</v>
      </c>
      <c r="D142" s="521"/>
      <c r="E142" s="273">
        <v>0</v>
      </c>
      <c r="F142" s="271">
        <v>0</v>
      </c>
      <c r="G142" s="477"/>
      <c r="H142" s="477"/>
      <c r="I142" s="478">
        <f t="shared" si="28"/>
        <v>0</v>
      </c>
      <c r="J142" s="277"/>
      <c r="K142" s="457">
        <v>605</v>
      </c>
      <c r="L142" s="458" t="s">
        <v>123</v>
      </c>
      <c r="M142" s="306" t="str">
        <f t="shared" si="29"/>
        <v/>
      </c>
      <c r="N142" s="277"/>
      <c r="O142" s="307"/>
      <c r="P142" s="277"/>
      <c r="Q142" s="278"/>
      <c r="R142" s="481" t="s">
        <v>303</v>
      </c>
      <c r="S142" s="275"/>
      <c r="T142" s="275"/>
      <c r="U142" s="275"/>
      <c r="V142" s="275"/>
      <c r="W142" s="275"/>
      <c r="X142" s="275"/>
    </row>
    <row r="143" spans="1:24" x14ac:dyDescent="0.2">
      <c r="A143" s="276" t="str">
        <f t="shared" si="13"/>
        <v/>
      </c>
      <c r="B143" s="629"/>
      <c r="C143" s="277" t="s">
        <v>170</v>
      </c>
      <c r="D143" s="521"/>
      <c r="E143" s="273">
        <v>0</v>
      </c>
      <c r="F143" s="271">
        <v>0</v>
      </c>
      <c r="G143" s="477"/>
      <c r="H143" s="477"/>
      <c r="I143" s="478">
        <f t="shared" si="28"/>
        <v>0</v>
      </c>
      <c r="J143" s="277"/>
      <c r="K143" s="457">
        <v>605</v>
      </c>
      <c r="L143" s="458" t="s">
        <v>123</v>
      </c>
      <c r="M143" s="306" t="str">
        <f t="shared" si="29"/>
        <v/>
      </c>
      <c r="N143" s="277"/>
      <c r="O143" s="307"/>
      <c r="P143" s="277"/>
      <c r="Q143" s="278"/>
      <c r="R143" s="481" t="s">
        <v>304</v>
      </c>
      <c r="S143" s="275"/>
      <c r="T143" s="275"/>
      <c r="U143" s="275"/>
      <c r="V143" s="275"/>
      <c r="W143" s="275"/>
      <c r="X143" s="275"/>
    </row>
    <row r="144" spans="1:24" x14ac:dyDescent="0.2">
      <c r="A144" s="276" t="str">
        <f t="shared" si="13"/>
        <v/>
      </c>
      <c r="B144" s="629"/>
      <c r="C144" s="277" t="s">
        <v>170</v>
      </c>
      <c r="D144" s="521"/>
      <c r="E144" s="273">
        <v>0</v>
      </c>
      <c r="F144" s="271">
        <v>0</v>
      </c>
      <c r="G144" s="477"/>
      <c r="H144" s="477"/>
      <c r="I144" s="478">
        <f t="shared" si="28"/>
        <v>0</v>
      </c>
      <c r="J144" s="277"/>
      <c r="K144" s="457">
        <v>605</v>
      </c>
      <c r="L144" s="458" t="s">
        <v>123</v>
      </c>
      <c r="M144" s="306" t="str">
        <f t="shared" si="29"/>
        <v/>
      </c>
      <c r="N144" s="277"/>
      <c r="O144" s="307"/>
      <c r="P144" s="277"/>
      <c r="Q144" s="278"/>
      <c r="R144" s="373" t="s">
        <v>305</v>
      </c>
      <c r="S144" s="275"/>
      <c r="T144" s="275"/>
      <c r="U144" s="275"/>
      <c r="V144" s="275"/>
      <c r="W144" s="275"/>
      <c r="X144" s="275"/>
    </row>
    <row r="145" spans="1:24" x14ac:dyDescent="0.2">
      <c r="A145" s="276" t="str">
        <f t="shared" si="13"/>
        <v/>
      </c>
      <c r="B145" s="629"/>
      <c r="C145" s="277" t="s">
        <v>170</v>
      </c>
      <c r="D145" s="521"/>
      <c r="E145" s="273">
        <v>0</v>
      </c>
      <c r="F145" s="271">
        <v>0</v>
      </c>
      <c r="G145" s="477"/>
      <c r="H145" s="477"/>
      <c r="I145" s="478">
        <f t="shared" si="28"/>
        <v>0</v>
      </c>
      <c r="J145" s="277"/>
      <c r="K145" s="457">
        <v>605</v>
      </c>
      <c r="L145" s="458" t="s">
        <v>123</v>
      </c>
      <c r="M145" s="306" t="str">
        <f t="shared" si="29"/>
        <v/>
      </c>
      <c r="N145" s="277"/>
      <c r="O145" s="307"/>
      <c r="P145" s="277"/>
      <c r="Q145" s="278"/>
      <c r="R145" s="481" t="s">
        <v>306</v>
      </c>
      <c r="S145" s="275"/>
      <c r="T145" s="275"/>
      <c r="U145" s="275"/>
      <c r="V145" s="275"/>
      <c r="W145" s="275"/>
      <c r="X145" s="275"/>
    </row>
    <row r="146" spans="1:24" x14ac:dyDescent="0.2">
      <c r="A146" s="276" t="str">
        <f t="shared" si="13"/>
        <v/>
      </c>
      <c r="B146" s="629"/>
      <c r="C146" s="277" t="s">
        <v>170</v>
      </c>
      <c r="D146" s="521"/>
      <c r="E146" s="273">
        <v>0</v>
      </c>
      <c r="F146" s="271">
        <v>0</v>
      </c>
      <c r="G146" s="477"/>
      <c r="H146" s="477"/>
      <c r="I146" s="478">
        <f t="shared" si="28"/>
        <v>0</v>
      </c>
      <c r="J146" s="277"/>
      <c r="K146" s="457">
        <v>605</v>
      </c>
      <c r="L146" s="458" t="s">
        <v>123</v>
      </c>
      <c r="M146" s="306" t="str">
        <f t="shared" si="29"/>
        <v/>
      </c>
      <c r="N146" s="277"/>
      <c r="O146" s="307"/>
      <c r="P146" s="277"/>
      <c r="Q146" s="278"/>
      <c r="R146" s="481" t="s">
        <v>307</v>
      </c>
      <c r="S146" s="275"/>
      <c r="T146" s="275"/>
      <c r="U146" s="275"/>
      <c r="V146" s="275"/>
      <c r="W146" s="275"/>
      <c r="X146" s="275"/>
    </row>
    <row r="147" spans="1:24" x14ac:dyDescent="0.2">
      <c r="A147" s="276" t="str">
        <f t="shared" si="13"/>
        <v/>
      </c>
      <c r="B147" s="629"/>
      <c r="C147" s="277" t="s">
        <v>170</v>
      </c>
      <c r="D147" s="521"/>
      <c r="E147" s="273">
        <v>0</v>
      </c>
      <c r="F147" s="271">
        <v>0</v>
      </c>
      <c r="G147" s="477"/>
      <c r="H147" s="477"/>
      <c r="I147" s="478">
        <f t="shared" si="28"/>
        <v>0</v>
      </c>
      <c r="J147" s="277"/>
      <c r="K147" s="457">
        <v>605</v>
      </c>
      <c r="L147" s="458" t="s">
        <v>123</v>
      </c>
      <c r="M147" s="306" t="str">
        <f t="shared" si="29"/>
        <v/>
      </c>
      <c r="N147" s="277"/>
      <c r="O147" s="307"/>
      <c r="P147" s="277"/>
      <c r="Q147" s="278"/>
      <c r="R147" s="481" t="s">
        <v>308</v>
      </c>
      <c r="S147" s="275"/>
      <c r="T147" s="275"/>
      <c r="U147" s="275"/>
      <c r="V147" s="275"/>
      <c r="W147" s="275"/>
      <c r="X147" s="275"/>
    </row>
    <row r="148" spans="1:24" x14ac:dyDescent="0.2">
      <c r="A148" s="276" t="str">
        <f t="shared" si="13"/>
        <v/>
      </c>
      <c r="B148" s="629"/>
      <c r="C148" s="277" t="s">
        <v>170</v>
      </c>
      <c r="D148" s="521"/>
      <c r="E148" s="273">
        <v>0</v>
      </c>
      <c r="F148" s="271">
        <v>0</v>
      </c>
      <c r="G148" s="477"/>
      <c r="H148" s="477"/>
      <c r="I148" s="478">
        <f t="shared" si="28"/>
        <v>0</v>
      </c>
      <c r="J148" s="277"/>
      <c r="K148" s="457">
        <v>605</v>
      </c>
      <c r="L148" s="458" t="s">
        <v>123</v>
      </c>
      <c r="M148" s="306" t="str">
        <f t="shared" si="29"/>
        <v/>
      </c>
      <c r="N148" s="277"/>
      <c r="O148" s="307"/>
      <c r="P148" s="277"/>
      <c r="Q148" s="278"/>
      <c r="R148" s="481"/>
      <c r="S148" s="275"/>
      <c r="T148" s="275"/>
      <c r="U148" s="275"/>
      <c r="V148" s="275"/>
      <c r="W148" s="275"/>
      <c r="X148" s="275"/>
    </row>
    <row r="149" spans="1:24" x14ac:dyDescent="0.2">
      <c r="A149" s="276" t="str">
        <f t="shared" si="13"/>
        <v/>
      </c>
      <c r="B149" s="629"/>
      <c r="C149" s="277" t="s">
        <v>170</v>
      </c>
      <c r="D149" s="521"/>
      <c r="E149" s="273">
        <v>0</v>
      </c>
      <c r="F149" s="271">
        <v>0</v>
      </c>
      <c r="G149" s="477"/>
      <c r="H149" s="477"/>
      <c r="I149" s="478">
        <f t="shared" si="28"/>
        <v>0</v>
      </c>
      <c r="J149" s="277"/>
      <c r="K149" s="457">
        <v>605</v>
      </c>
      <c r="L149" s="458" t="s">
        <v>123</v>
      </c>
      <c r="M149" s="306" t="str">
        <f t="shared" si="29"/>
        <v/>
      </c>
      <c r="N149" s="277"/>
      <c r="O149" s="307"/>
      <c r="P149" s="277"/>
      <c r="Q149" s="278"/>
      <c r="R149" s="481" t="s">
        <v>309</v>
      </c>
      <c r="S149" s="275"/>
      <c r="T149" s="275"/>
      <c r="U149" s="275"/>
      <c r="V149" s="275"/>
      <c r="W149" s="275"/>
      <c r="X149" s="275"/>
    </row>
    <row r="150" spans="1:24" x14ac:dyDescent="0.2">
      <c r="A150" s="276" t="str">
        <f t="shared" si="13"/>
        <v/>
      </c>
      <c r="B150" s="629"/>
      <c r="C150" s="277" t="s">
        <v>170</v>
      </c>
      <c r="D150" s="521"/>
      <c r="E150" s="273">
        <v>0</v>
      </c>
      <c r="F150" s="271">
        <v>0</v>
      </c>
      <c r="G150" s="477"/>
      <c r="H150" s="477"/>
      <c r="I150" s="478">
        <f t="shared" si="28"/>
        <v>0</v>
      </c>
      <c r="J150" s="277"/>
      <c r="K150" s="457">
        <v>605</v>
      </c>
      <c r="L150" s="458" t="s">
        <v>123</v>
      </c>
      <c r="M150" s="306" t="str">
        <f>IF(A150="","",(I150))</f>
        <v/>
      </c>
      <c r="N150" s="277"/>
      <c r="O150" s="307"/>
      <c r="P150" s="277"/>
      <c r="Q150" s="306"/>
      <c r="R150" s="481" t="s">
        <v>310</v>
      </c>
      <c r="S150" s="275"/>
      <c r="T150" s="275"/>
      <c r="U150" s="275"/>
      <c r="V150" s="275"/>
      <c r="W150" s="275"/>
      <c r="X150" s="275"/>
    </row>
    <row r="151" spans="1:24" x14ac:dyDescent="0.2">
      <c r="A151" s="276" t="str">
        <f t="shared" si="13"/>
        <v/>
      </c>
      <c r="B151" s="629"/>
      <c r="C151" s="277" t="s">
        <v>170</v>
      </c>
      <c r="D151" s="521"/>
      <c r="E151" s="273">
        <v>0</v>
      </c>
      <c r="F151" s="271">
        <v>0</v>
      </c>
      <c r="G151" s="477"/>
      <c r="H151" s="477"/>
      <c r="I151" s="478">
        <f t="shared" si="28"/>
        <v>0</v>
      </c>
      <c r="J151" s="277"/>
      <c r="K151" s="457">
        <v>605</v>
      </c>
      <c r="L151" s="458" t="s">
        <v>123</v>
      </c>
      <c r="M151" s="306" t="str">
        <f t="shared" ref="M151:M154" si="30">IF(A151="","",(I151))</f>
        <v/>
      </c>
      <c r="N151" s="277"/>
      <c r="O151" s="307"/>
      <c r="P151" s="277"/>
      <c r="Q151" s="306"/>
      <c r="R151" s="373" t="s">
        <v>311</v>
      </c>
      <c r="S151" s="275"/>
      <c r="T151" s="275"/>
      <c r="U151" s="275"/>
      <c r="V151" s="275"/>
      <c r="W151" s="275"/>
      <c r="X151" s="275"/>
    </row>
    <row r="152" spans="1:24" x14ac:dyDescent="0.2">
      <c r="A152" s="276" t="str">
        <f t="shared" si="13"/>
        <v/>
      </c>
      <c r="B152" s="629"/>
      <c r="C152" s="277" t="s">
        <v>170</v>
      </c>
      <c r="D152" s="521"/>
      <c r="E152" s="273">
        <v>0</v>
      </c>
      <c r="F152" s="271">
        <v>0</v>
      </c>
      <c r="G152" s="477"/>
      <c r="H152" s="477"/>
      <c r="I152" s="478">
        <f t="shared" si="28"/>
        <v>0</v>
      </c>
      <c r="J152" s="277"/>
      <c r="K152" s="457">
        <v>605</v>
      </c>
      <c r="L152" s="458" t="s">
        <v>123</v>
      </c>
      <c r="M152" s="306" t="str">
        <f t="shared" si="30"/>
        <v/>
      </c>
      <c r="N152" s="277"/>
      <c r="O152" s="307"/>
      <c r="P152" s="277"/>
      <c r="Q152" s="306"/>
      <c r="R152" s="277"/>
      <c r="S152" s="275"/>
      <c r="T152" s="275"/>
      <c r="U152" s="275"/>
      <c r="V152" s="275"/>
      <c r="W152" s="275"/>
      <c r="X152" s="275"/>
    </row>
    <row r="153" spans="1:24" x14ac:dyDescent="0.2">
      <c r="A153" s="276" t="str">
        <f t="shared" si="13"/>
        <v/>
      </c>
      <c r="B153" s="629"/>
      <c r="C153" s="277" t="s">
        <v>170</v>
      </c>
      <c r="D153" s="521"/>
      <c r="E153" s="273">
        <v>0</v>
      </c>
      <c r="F153" s="271">
        <v>0</v>
      </c>
      <c r="G153" s="477"/>
      <c r="H153" s="477"/>
      <c r="I153" s="478">
        <f t="shared" si="28"/>
        <v>0</v>
      </c>
      <c r="J153" s="277"/>
      <c r="K153" s="457">
        <v>605</v>
      </c>
      <c r="L153" s="458" t="s">
        <v>123</v>
      </c>
      <c r="M153" s="306" t="str">
        <f t="shared" si="30"/>
        <v/>
      </c>
      <c r="N153" s="277"/>
      <c r="O153" s="307"/>
      <c r="P153" s="277"/>
      <c r="Q153" s="306"/>
      <c r="R153" s="373" t="s">
        <v>312</v>
      </c>
      <c r="S153" s="275"/>
      <c r="T153" s="275"/>
      <c r="U153" s="275"/>
      <c r="V153" s="275"/>
      <c r="W153" s="275"/>
      <c r="X153" s="275"/>
    </row>
    <row r="154" spans="1:24" x14ac:dyDescent="0.2">
      <c r="A154" s="276" t="str">
        <f t="shared" si="13"/>
        <v/>
      </c>
      <c r="B154" s="629"/>
      <c r="C154" s="277" t="s">
        <v>170</v>
      </c>
      <c r="D154" s="521"/>
      <c r="E154" s="273">
        <v>0</v>
      </c>
      <c r="F154" s="271">
        <v>0</v>
      </c>
      <c r="G154" s="477"/>
      <c r="H154" s="477"/>
      <c r="I154" s="478">
        <f t="shared" si="28"/>
        <v>0</v>
      </c>
      <c r="J154" s="277"/>
      <c r="K154" s="457">
        <v>605</v>
      </c>
      <c r="L154" s="458" t="s">
        <v>123</v>
      </c>
      <c r="M154" s="306" t="str">
        <f t="shared" si="30"/>
        <v/>
      </c>
      <c r="N154" s="277"/>
      <c r="O154" s="307"/>
      <c r="P154" s="277"/>
      <c r="Q154" s="306"/>
      <c r="R154" s="373" t="s">
        <v>313</v>
      </c>
      <c r="S154" s="275"/>
      <c r="T154" s="275"/>
      <c r="U154" s="275"/>
      <c r="V154" s="275"/>
      <c r="W154" s="275"/>
      <c r="X154" s="275"/>
    </row>
    <row r="155" spans="1:24" x14ac:dyDescent="0.2">
      <c r="A155" s="276" t="str">
        <f t="shared" si="13"/>
        <v/>
      </c>
      <c r="B155" s="629"/>
      <c r="C155" s="277" t="s">
        <v>170</v>
      </c>
      <c r="D155" s="521"/>
      <c r="E155" s="273">
        <v>0</v>
      </c>
      <c r="F155" s="271">
        <v>0</v>
      </c>
      <c r="G155" s="477"/>
      <c r="H155" s="477"/>
      <c r="I155" s="478">
        <f>F155*E155</f>
        <v>0</v>
      </c>
      <c r="J155" s="277"/>
      <c r="K155" s="457">
        <v>605</v>
      </c>
      <c r="L155" s="458" t="s">
        <v>123</v>
      </c>
      <c r="M155" s="306" t="str">
        <f t="shared" si="29"/>
        <v/>
      </c>
      <c r="N155" s="277"/>
      <c r="O155" s="307"/>
      <c r="P155" s="277"/>
      <c r="Q155" s="306"/>
      <c r="R155" s="277"/>
      <c r="S155" s="275"/>
      <c r="T155" s="275"/>
      <c r="U155" s="275"/>
      <c r="V155" s="275"/>
      <c r="W155" s="275"/>
      <c r="X155" s="275"/>
    </row>
    <row r="156" spans="1:24" x14ac:dyDescent="0.2">
      <c r="A156" s="276" t="str">
        <f t="shared" si="13"/>
        <v/>
      </c>
      <c r="B156" s="630"/>
      <c r="C156" s="475" t="s">
        <v>171</v>
      </c>
      <c r="D156" s="522"/>
      <c r="E156" s="273">
        <v>0</v>
      </c>
      <c r="F156" s="483">
        <v>5</v>
      </c>
      <c r="G156" s="484"/>
      <c r="H156" s="484"/>
      <c r="I156" s="485">
        <f>(E156/F156)</f>
        <v>0</v>
      </c>
      <c r="J156" s="277"/>
      <c r="K156" s="457">
        <v>68</v>
      </c>
      <c r="L156" s="458" t="s">
        <v>172</v>
      </c>
      <c r="M156" s="306" t="str">
        <f t="shared" si="29"/>
        <v/>
      </c>
      <c r="N156" s="277"/>
      <c r="O156" s="307"/>
      <c r="P156" s="277"/>
      <c r="Q156" s="306"/>
      <c r="R156" s="277"/>
      <c r="S156" s="275"/>
      <c r="T156" s="275"/>
      <c r="U156" s="275"/>
      <c r="V156" s="275"/>
      <c r="W156" s="275"/>
      <c r="X156" s="275"/>
    </row>
    <row r="157" spans="1:24" x14ac:dyDescent="0.2">
      <c r="A157" s="276" t="str">
        <f t="shared" si="13"/>
        <v/>
      </c>
      <c r="B157" s="631" t="s">
        <v>173</v>
      </c>
      <c r="C157" s="632"/>
      <c r="D157" s="633"/>
      <c r="E157" s="486" t="s">
        <v>92</v>
      </c>
      <c r="F157" s="486" t="s">
        <v>93</v>
      </c>
      <c r="G157" s="487"/>
      <c r="H157" s="487"/>
      <c r="I157" s="515">
        <f>SUM(I158:I172)</f>
        <v>0</v>
      </c>
      <c r="J157" s="277"/>
      <c r="K157" s="305"/>
      <c r="L157" s="277"/>
      <c r="M157" s="306"/>
      <c r="N157" s="277"/>
      <c r="O157" s="307"/>
      <c r="P157" s="277"/>
      <c r="Q157" s="306"/>
      <c r="R157" s="277"/>
      <c r="S157" s="275"/>
      <c r="T157" s="275"/>
      <c r="U157" s="275"/>
      <c r="V157" s="275"/>
      <c r="W157" s="275"/>
      <c r="X157" s="275"/>
    </row>
    <row r="158" spans="1:24" x14ac:dyDescent="0.2">
      <c r="A158" s="276" t="str">
        <f t="shared" si="13"/>
        <v/>
      </c>
      <c r="B158" s="634"/>
      <c r="C158" s="489" t="s">
        <v>174</v>
      </c>
      <c r="D158" s="293"/>
      <c r="E158" s="273">
        <v>500</v>
      </c>
      <c r="F158" s="271">
        <v>0</v>
      </c>
      <c r="G158" s="490"/>
      <c r="H158" s="490"/>
      <c r="I158" s="491">
        <f t="shared" ref="I158:I172" si="31">F158*E158</f>
        <v>0</v>
      </c>
      <c r="J158" s="277"/>
      <c r="K158" s="305">
        <v>6063</v>
      </c>
      <c r="L158" s="365" t="s">
        <v>173</v>
      </c>
      <c r="M158" s="306" t="str">
        <f t="shared" ref="M158:M172" si="32">IF(A158="","",(I158))</f>
        <v/>
      </c>
      <c r="N158" s="277"/>
      <c r="O158" s="307"/>
      <c r="P158" s="277"/>
      <c r="Q158" s="306"/>
      <c r="R158" s="277"/>
      <c r="S158" s="275"/>
      <c r="T158" s="275"/>
      <c r="U158" s="275"/>
      <c r="V158" s="275"/>
      <c r="W158" s="275"/>
      <c r="X158" s="275"/>
    </row>
    <row r="159" spans="1:24" x14ac:dyDescent="0.2">
      <c r="A159" s="276" t="str">
        <f t="shared" si="13"/>
        <v/>
      </c>
      <c r="B159" s="635"/>
      <c r="C159" s="277" t="s">
        <v>175</v>
      </c>
      <c r="D159" s="277"/>
      <c r="E159" s="273">
        <v>300</v>
      </c>
      <c r="F159" s="271">
        <v>0</v>
      </c>
      <c r="G159" s="493"/>
      <c r="H159" s="493"/>
      <c r="I159" s="494">
        <f t="shared" si="31"/>
        <v>0</v>
      </c>
      <c r="J159" s="277"/>
      <c r="K159" s="305">
        <v>6063</v>
      </c>
      <c r="L159" s="365" t="s">
        <v>173</v>
      </c>
      <c r="M159" s="306" t="str">
        <f t="shared" si="32"/>
        <v/>
      </c>
      <c r="N159" s="277"/>
      <c r="O159" s="307"/>
      <c r="P159" s="277"/>
      <c r="Q159" s="306"/>
      <c r="R159" s="277"/>
      <c r="S159" s="275"/>
      <c r="T159" s="275"/>
      <c r="U159" s="275"/>
      <c r="V159" s="275"/>
      <c r="W159" s="275"/>
      <c r="X159" s="275"/>
    </row>
    <row r="160" spans="1:24" x14ac:dyDescent="0.2">
      <c r="A160" s="276" t="str">
        <f t="shared" si="13"/>
        <v/>
      </c>
      <c r="B160" s="635"/>
      <c r="C160" s="277" t="s">
        <v>104</v>
      </c>
      <c r="D160" s="277"/>
      <c r="E160" s="273">
        <v>0</v>
      </c>
      <c r="F160" s="271">
        <v>0</v>
      </c>
      <c r="G160" s="493"/>
      <c r="H160" s="493"/>
      <c r="I160" s="494">
        <f t="shared" si="31"/>
        <v>0</v>
      </c>
      <c r="J160" s="277"/>
      <c r="K160" s="305">
        <v>6063</v>
      </c>
      <c r="L160" s="365" t="s">
        <v>173</v>
      </c>
      <c r="M160" s="306" t="str">
        <f t="shared" si="32"/>
        <v/>
      </c>
      <c r="N160" s="277"/>
      <c r="O160" s="307"/>
      <c r="P160" s="277"/>
      <c r="Q160" s="306"/>
      <c r="R160" s="277"/>
      <c r="S160" s="275"/>
      <c r="T160" s="275"/>
      <c r="U160" s="275"/>
      <c r="V160" s="275"/>
      <c r="W160" s="275"/>
      <c r="X160" s="275"/>
    </row>
    <row r="161" spans="1:24" x14ac:dyDescent="0.2">
      <c r="A161" s="276" t="str">
        <f t="shared" si="13"/>
        <v/>
      </c>
      <c r="B161" s="635"/>
      <c r="C161" s="277" t="s">
        <v>176</v>
      </c>
      <c r="D161" s="277"/>
      <c r="E161" s="273">
        <v>10</v>
      </c>
      <c r="F161" s="271">
        <v>0</v>
      </c>
      <c r="G161" s="493"/>
      <c r="H161" s="493"/>
      <c r="I161" s="494">
        <f t="shared" si="31"/>
        <v>0</v>
      </c>
      <c r="J161" s="277"/>
      <c r="K161" s="305">
        <v>6064</v>
      </c>
      <c r="L161" s="365" t="s">
        <v>177</v>
      </c>
      <c r="M161" s="306" t="str">
        <f t="shared" si="32"/>
        <v/>
      </c>
      <c r="N161" s="277"/>
      <c r="O161" s="307"/>
      <c r="P161" s="277"/>
      <c r="Q161" s="306"/>
      <c r="R161" s="277"/>
      <c r="S161" s="275"/>
      <c r="T161" s="275"/>
      <c r="U161" s="275"/>
      <c r="V161" s="275"/>
      <c r="W161" s="275"/>
      <c r="X161" s="275"/>
    </row>
    <row r="162" spans="1:24" x14ac:dyDescent="0.2">
      <c r="A162" s="276" t="str">
        <f t="shared" si="13"/>
        <v/>
      </c>
      <c r="B162" s="635"/>
      <c r="C162" s="277" t="s">
        <v>178</v>
      </c>
      <c r="D162" s="277"/>
      <c r="E162" s="273">
        <v>20</v>
      </c>
      <c r="F162" s="271">
        <v>0</v>
      </c>
      <c r="G162" s="493"/>
      <c r="H162" s="493"/>
      <c r="I162" s="494">
        <f t="shared" si="31"/>
        <v>0</v>
      </c>
      <c r="J162" s="277"/>
      <c r="K162" s="305">
        <v>6064</v>
      </c>
      <c r="L162" s="365" t="s">
        <v>177</v>
      </c>
      <c r="M162" s="306" t="str">
        <f t="shared" si="32"/>
        <v/>
      </c>
      <c r="N162" s="277"/>
      <c r="O162" s="307"/>
      <c r="P162" s="277"/>
      <c r="Q162" s="306"/>
      <c r="R162" s="277"/>
      <c r="S162" s="275"/>
      <c r="T162" s="275"/>
      <c r="U162" s="275"/>
      <c r="V162" s="275"/>
      <c r="W162" s="275"/>
      <c r="X162" s="275"/>
    </row>
    <row r="163" spans="1:24" x14ac:dyDescent="0.2">
      <c r="A163" s="276" t="str">
        <f t="shared" si="13"/>
        <v/>
      </c>
      <c r="B163" s="635"/>
      <c r="C163" s="277" t="s">
        <v>179</v>
      </c>
      <c r="D163" s="277"/>
      <c r="E163" s="273">
        <v>25</v>
      </c>
      <c r="F163" s="271">
        <v>0</v>
      </c>
      <c r="G163" s="493"/>
      <c r="H163" s="493"/>
      <c r="I163" s="494">
        <f t="shared" si="31"/>
        <v>0</v>
      </c>
      <c r="J163" s="277"/>
      <c r="K163" s="305">
        <v>6064</v>
      </c>
      <c r="L163" s="365" t="s">
        <v>177</v>
      </c>
      <c r="M163" s="306" t="str">
        <f t="shared" si="32"/>
        <v/>
      </c>
      <c r="N163" s="277"/>
      <c r="O163" s="307"/>
      <c r="P163" s="277"/>
      <c r="Q163" s="306"/>
      <c r="R163" s="277"/>
      <c r="S163" s="275"/>
      <c r="T163" s="275"/>
      <c r="U163" s="275"/>
      <c r="V163" s="275"/>
      <c r="W163" s="275"/>
      <c r="X163" s="275"/>
    </row>
    <row r="164" spans="1:24" x14ac:dyDescent="0.2">
      <c r="A164" s="276" t="str">
        <f t="shared" si="13"/>
        <v/>
      </c>
      <c r="B164" s="635"/>
      <c r="C164" s="277" t="s">
        <v>180</v>
      </c>
      <c r="D164" s="277"/>
      <c r="E164" s="273">
        <v>20</v>
      </c>
      <c r="F164" s="271">
        <v>0</v>
      </c>
      <c r="G164" s="493"/>
      <c r="H164" s="493"/>
      <c r="I164" s="494">
        <f t="shared" si="31"/>
        <v>0</v>
      </c>
      <c r="J164" s="277"/>
      <c r="K164" s="305">
        <v>6064</v>
      </c>
      <c r="L164" s="365" t="s">
        <v>177</v>
      </c>
      <c r="M164" s="306" t="str">
        <f t="shared" si="32"/>
        <v/>
      </c>
      <c r="N164" s="277"/>
      <c r="O164" s="307"/>
      <c r="P164" s="277"/>
      <c r="Q164" s="306"/>
      <c r="R164" s="277"/>
      <c r="S164" s="275"/>
      <c r="T164" s="275"/>
      <c r="U164" s="275"/>
      <c r="V164" s="275"/>
      <c r="W164" s="275"/>
      <c r="X164" s="275"/>
    </row>
    <row r="165" spans="1:24" x14ac:dyDescent="0.2">
      <c r="A165" s="276" t="str">
        <f t="shared" si="13"/>
        <v/>
      </c>
      <c r="B165" s="635"/>
      <c r="C165" s="277" t="s">
        <v>181</v>
      </c>
      <c r="D165" s="277"/>
      <c r="E165" s="273">
        <v>15</v>
      </c>
      <c r="F165" s="271">
        <v>0</v>
      </c>
      <c r="G165" s="493"/>
      <c r="H165" s="493"/>
      <c r="I165" s="494">
        <f t="shared" si="31"/>
        <v>0</v>
      </c>
      <c r="J165" s="277"/>
      <c r="K165" s="305">
        <v>6064</v>
      </c>
      <c r="L165" s="365" t="s">
        <v>177</v>
      </c>
      <c r="M165" s="306" t="str">
        <f t="shared" si="32"/>
        <v/>
      </c>
      <c r="N165" s="277"/>
      <c r="O165" s="307"/>
      <c r="P165" s="277"/>
      <c r="Q165" s="306"/>
      <c r="R165" s="277"/>
      <c r="S165" s="275"/>
      <c r="T165" s="275"/>
      <c r="U165" s="275"/>
      <c r="V165" s="275"/>
      <c r="W165" s="275"/>
      <c r="X165" s="275"/>
    </row>
    <row r="166" spans="1:24" x14ac:dyDescent="0.2">
      <c r="A166" s="276" t="str">
        <f t="shared" si="13"/>
        <v/>
      </c>
      <c r="B166" s="635"/>
      <c r="C166" s="277" t="s">
        <v>182</v>
      </c>
      <c r="D166" s="277"/>
      <c r="E166" s="273">
        <v>50</v>
      </c>
      <c r="F166" s="271">
        <v>0</v>
      </c>
      <c r="G166" s="493"/>
      <c r="H166" s="493"/>
      <c r="I166" s="494">
        <f t="shared" si="31"/>
        <v>0</v>
      </c>
      <c r="J166" s="277"/>
      <c r="K166" s="305">
        <v>6064</v>
      </c>
      <c r="L166" s="365" t="s">
        <v>177</v>
      </c>
      <c r="M166" s="306" t="str">
        <f t="shared" si="32"/>
        <v/>
      </c>
      <c r="N166" s="277"/>
      <c r="O166" s="307"/>
      <c r="P166" s="277"/>
      <c r="Q166" s="306"/>
      <c r="R166" s="277"/>
      <c r="S166" s="275"/>
      <c r="T166" s="275"/>
      <c r="U166" s="275"/>
      <c r="V166" s="275"/>
      <c r="W166" s="275"/>
      <c r="X166" s="275"/>
    </row>
    <row r="167" spans="1:24" x14ac:dyDescent="0.2">
      <c r="A167" s="276" t="str">
        <f t="shared" si="13"/>
        <v/>
      </c>
      <c r="B167" s="635"/>
      <c r="C167" s="277" t="s">
        <v>183</v>
      </c>
      <c r="D167" s="277"/>
      <c r="E167" s="273">
        <v>10</v>
      </c>
      <c r="F167" s="271">
        <v>0</v>
      </c>
      <c r="G167" s="493"/>
      <c r="H167" s="493"/>
      <c r="I167" s="494">
        <f t="shared" si="31"/>
        <v>0</v>
      </c>
      <c r="J167" s="277"/>
      <c r="K167" s="305">
        <v>6064</v>
      </c>
      <c r="L167" s="365" t="s">
        <v>177</v>
      </c>
      <c r="M167" s="306" t="str">
        <f t="shared" si="32"/>
        <v/>
      </c>
      <c r="N167" s="277"/>
      <c r="O167" s="307"/>
      <c r="P167" s="277"/>
      <c r="Q167" s="306"/>
      <c r="R167" s="277"/>
      <c r="S167" s="275"/>
      <c r="T167" s="275"/>
      <c r="U167" s="275"/>
      <c r="V167" s="275"/>
      <c r="W167" s="275"/>
      <c r="X167" s="275"/>
    </row>
    <row r="168" spans="1:24" x14ac:dyDescent="0.2">
      <c r="A168" s="276" t="str">
        <f t="shared" si="13"/>
        <v/>
      </c>
      <c r="B168" s="635"/>
      <c r="C168" s="277" t="s">
        <v>184</v>
      </c>
      <c r="D168" s="277"/>
      <c r="E168" s="273">
        <v>10</v>
      </c>
      <c r="F168" s="271">
        <v>0</v>
      </c>
      <c r="G168" s="493"/>
      <c r="H168" s="493"/>
      <c r="I168" s="494">
        <f t="shared" si="31"/>
        <v>0</v>
      </c>
      <c r="J168" s="277"/>
      <c r="K168" s="305">
        <v>6064</v>
      </c>
      <c r="L168" s="365" t="s">
        <v>177</v>
      </c>
      <c r="M168" s="306" t="str">
        <f t="shared" si="32"/>
        <v/>
      </c>
      <c r="N168" s="277"/>
      <c r="O168" s="307"/>
      <c r="P168" s="277"/>
      <c r="Q168" s="306"/>
      <c r="R168" s="277"/>
      <c r="S168" s="275"/>
      <c r="T168" s="275"/>
      <c r="U168" s="275"/>
      <c r="V168" s="275"/>
      <c r="W168" s="275"/>
      <c r="X168" s="275"/>
    </row>
    <row r="169" spans="1:24" x14ac:dyDescent="0.2">
      <c r="A169" s="276" t="str">
        <f t="shared" si="13"/>
        <v/>
      </c>
      <c r="B169" s="635"/>
      <c r="C169" s="277" t="s">
        <v>185</v>
      </c>
      <c r="D169" s="277"/>
      <c r="E169" s="273">
        <v>150</v>
      </c>
      <c r="F169" s="271">
        <v>0</v>
      </c>
      <c r="G169" s="493"/>
      <c r="H169" s="493"/>
      <c r="I169" s="494">
        <f t="shared" si="31"/>
        <v>0</v>
      </c>
      <c r="J169" s="277"/>
      <c r="K169" s="305">
        <v>6064</v>
      </c>
      <c r="L169" s="365" t="s">
        <v>177</v>
      </c>
      <c r="M169" s="306" t="str">
        <f t="shared" si="32"/>
        <v/>
      </c>
      <c r="N169" s="277"/>
      <c r="O169" s="307"/>
      <c r="P169" s="277"/>
      <c r="Q169" s="306"/>
      <c r="R169" s="277"/>
      <c r="S169" s="275"/>
      <c r="T169" s="275"/>
      <c r="U169" s="275"/>
      <c r="V169" s="275"/>
      <c r="W169" s="275"/>
      <c r="X169" s="275"/>
    </row>
    <row r="170" spans="1:24" x14ac:dyDescent="0.2">
      <c r="A170" s="276" t="str">
        <f t="shared" si="13"/>
        <v/>
      </c>
      <c r="B170" s="635"/>
      <c r="C170" s="277" t="s">
        <v>186</v>
      </c>
      <c r="D170" s="277"/>
      <c r="E170" s="273">
        <v>60</v>
      </c>
      <c r="F170" s="271">
        <v>0</v>
      </c>
      <c r="G170" s="493"/>
      <c r="H170" s="493"/>
      <c r="I170" s="494">
        <f t="shared" si="31"/>
        <v>0</v>
      </c>
      <c r="J170" s="277"/>
      <c r="K170" s="305">
        <v>6064</v>
      </c>
      <c r="L170" s="365" t="s">
        <v>177</v>
      </c>
      <c r="M170" s="306" t="str">
        <f t="shared" si="32"/>
        <v/>
      </c>
      <c r="N170" s="277"/>
      <c r="O170" s="307"/>
      <c r="P170" s="277"/>
      <c r="Q170" s="306"/>
      <c r="R170" s="277"/>
      <c r="S170" s="275"/>
      <c r="T170" s="275"/>
      <c r="U170" s="275"/>
      <c r="V170" s="275"/>
      <c r="W170" s="275"/>
      <c r="X170" s="275"/>
    </row>
    <row r="171" spans="1:24" x14ac:dyDescent="0.2">
      <c r="A171" s="276" t="str">
        <f t="shared" si="13"/>
        <v/>
      </c>
      <c r="B171" s="635"/>
      <c r="C171" s="277" t="s">
        <v>187</v>
      </c>
      <c r="D171" s="277"/>
      <c r="E171" s="273">
        <v>0</v>
      </c>
      <c r="F171" s="271">
        <v>0</v>
      </c>
      <c r="G171" s="493"/>
      <c r="H171" s="493"/>
      <c r="I171" s="494">
        <f t="shared" si="31"/>
        <v>0</v>
      </c>
      <c r="J171" s="277"/>
      <c r="K171" s="305">
        <v>6064</v>
      </c>
      <c r="L171" s="365" t="s">
        <v>177</v>
      </c>
      <c r="M171" s="306" t="str">
        <f t="shared" si="32"/>
        <v/>
      </c>
      <c r="N171" s="277"/>
      <c r="O171" s="307"/>
      <c r="P171" s="277"/>
      <c r="Q171" s="306"/>
      <c r="R171" s="277"/>
      <c r="S171" s="275"/>
      <c r="T171" s="275"/>
      <c r="U171" s="275"/>
      <c r="V171" s="275"/>
      <c r="W171" s="275"/>
      <c r="X171" s="275"/>
    </row>
    <row r="172" spans="1:24" x14ac:dyDescent="0.2">
      <c r="A172" s="276" t="str">
        <f t="shared" si="13"/>
        <v/>
      </c>
      <c r="B172" s="636"/>
      <c r="C172" s="302" t="s">
        <v>104</v>
      </c>
      <c r="D172" s="302"/>
      <c r="E172" s="274">
        <v>0</v>
      </c>
      <c r="F172" s="272">
        <v>0</v>
      </c>
      <c r="G172" s="496"/>
      <c r="H172" s="496"/>
      <c r="I172" s="497">
        <f t="shared" si="31"/>
        <v>0</v>
      </c>
      <c r="J172" s="277"/>
      <c r="K172" s="305">
        <v>6064</v>
      </c>
      <c r="L172" s="365" t="s">
        <v>177</v>
      </c>
      <c r="M172" s="306" t="str">
        <f t="shared" si="32"/>
        <v/>
      </c>
      <c r="N172" s="277"/>
      <c r="O172" s="307"/>
      <c r="P172" s="277"/>
      <c r="Q172" s="306"/>
      <c r="R172" s="277"/>
      <c r="S172" s="275"/>
      <c r="T172" s="275"/>
      <c r="U172" s="275"/>
      <c r="V172" s="275"/>
      <c r="W172" s="275"/>
      <c r="X172" s="275"/>
    </row>
    <row r="173" spans="1:24" x14ac:dyDescent="0.2">
      <c r="A173" s="275"/>
      <c r="B173" s="275"/>
      <c r="C173" s="277"/>
      <c r="D173" s="277"/>
      <c r="E173" s="277"/>
      <c r="F173" s="277"/>
      <c r="G173" s="277"/>
      <c r="H173" s="277"/>
      <c r="I173" s="278"/>
      <c r="J173" s="277"/>
      <c r="K173" s="279"/>
      <c r="L173" s="277"/>
      <c r="M173" s="278"/>
      <c r="N173" s="277"/>
      <c r="O173" s="277"/>
      <c r="P173" s="277"/>
      <c r="Q173" s="278"/>
      <c r="R173" s="277"/>
      <c r="S173" s="275"/>
      <c r="T173" s="275"/>
      <c r="U173" s="275"/>
      <c r="V173" s="275"/>
      <c r="W173" s="275"/>
      <c r="X173" s="275"/>
    </row>
    <row r="174" spans="1:24" x14ac:dyDescent="0.2">
      <c r="A174" s="275"/>
      <c r="B174" s="275"/>
      <c r="C174" s="277"/>
      <c r="D174" s="277"/>
      <c r="E174" s="277"/>
      <c r="F174" s="277"/>
      <c r="G174" s="277"/>
      <c r="H174" s="277"/>
      <c r="I174" s="278"/>
      <c r="J174" s="277"/>
      <c r="K174" s="279"/>
      <c r="L174" s="277"/>
      <c r="M174" s="278"/>
      <c r="N174" s="277"/>
      <c r="O174" s="277"/>
      <c r="P174" s="277"/>
      <c r="Q174" s="278"/>
      <c r="R174" s="277"/>
      <c r="S174" s="275"/>
      <c r="T174" s="275"/>
      <c r="U174" s="275"/>
      <c r="V174" s="275"/>
      <c r="W174" s="275"/>
      <c r="X174" s="275"/>
    </row>
    <row r="175" spans="1:24" x14ac:dyDescent="0.2">
      <c r="A175" s="275"/>
      <c r="B175" s="275"/>
      <c r="C175" s="277"/>
      <c r="D175" s="277"/>
      <c r="E175" s="277"/>
      <c r="F175" s="277"/>
      <c r="G175" s="277"/>
      <c r="H175" s="277"/>
      <c r="I175" s="278"/>
      <c r="J175" s="277"/>
      <c r="K175" s="279"/>
      <c r="L175" s="277"/>
      <c r="M175" s="278"/>
      <c r="N175" s="277"/>
      <c r="O175" s="277"/>
      <c r="P175" s="277"/>
      <c r="Q175" s="278"/>
      <c r="R175" s="277"/>
      <c r="S175" s="275"/>
      <c r="T175" s="275"/>
      <c r="U175" s="275"/>
      <c r="V175" s="275"/>
      <c r="W175" s="275"/>
      <c r="X175" s="275"/>
    </row>
  </sheetData>
  <sheetProtection sheet="1" formatCells="0" insertRows="0"/>
  <mergeCells count="7">
    <mergeCell ref="R9:U9"/>
    <mergeCell ref="R10:U11"/>
    <mergeCell ref="E32:G32"/>
    <mergeCell ref="E40:G40"/>
    <mergeCell ref="E47:G47"/>
    <mergeCell ref="C1:D1"/>
    <mergeCell ref="J4:L6"/>
  </mergeCells>
  <hyperlinks>
    <hyperlink ref="R139" r:id="rId1" xr:uid="{FC2CBB7B-974D-4FFD-838B-0B0572CF683B}"/>
    <hyperlink ref="R138" r:id="rId2" xr:uid="{C2FE23AA-1354-4F0D-A841-5AE590EE9747}"/>
    <hyperlink ref="R137" r:id="rId3" xr:uid="{A068C773-0618-4542-94EE-8DAEDB39D48F}"/>
    <hyperlink ref="R136" r:id="rId4" xr:uid="{2255C0CA-B0AB-406F-979A-EA2D7DE08A36}"/>
    <hyperlink ref="R135" r:id="rId5" xr:uid="{7C15C611-1E71-4480-9170-CF2AB7A4F32C}"/>
    <hyperlink ref="R134" r:id="rId6" xr:uid="{265A2782-5675-48DF-8607-B4A8824D4A8D}"/>
    <hyperlink ref="R133" r:id="rId7" xr:uid="{C45FDA73-65C8-4528-959D-0F467244EA02}"/>
    <hyperlink ref="R99" r:id="rId8" xr:uid="{FC7576F0-7CB0-48E0-AF2C-B60A0BCC2FFF}"/>
    <hyperlink ref="R10" r:id="rId9" xr:uid="{24655E5F-47DB-435F-972C-758DC78A1450}"/>
    <hyperlink ref="R145" r:id="rId10" xr:uid="{9F3C5C03-23C7-40AF-84C4-FC6A67D40E56}"/>
    <hyperlink ref="R141" r:id="rId11" display="https://www.decathlon.fr/p/elastiband-gym-stretching-medium/_/R-p-171139?mc=8602876&amp;c=VIOLET" xr:uid="{A44C67A6-C27D-4CDA-8BB6-B638157E3509}"/>
    <hyperlink ref="R140" r:id="rId12" xr:uid="{5D6BD568-0584-4EEE-9B94-0260ECA0E45C}"/>
    <hyperlink ref="R142" r:id="rId13" xr:uid="{E54990E9-451B-4490-9EB8-9260B04C2F1E}"/>
    <hyperlink ref="R143" r:id="rId14" xr:uid="{1BC8C9D0-29ED-45BF-B6F4-E48C41F63DC6}"/>
    <hyperlink ref="R146" r:id="rId15" xr:uid="{43FC46A3-94B5-4496-B835-27F7A7B5080A}"/>
    <hyperlink ref="R147" r:id="rId16" xr:uid="{E07C8901-76E0-4078-9A54-3D8F62814FDE}"/>
    <hyperlink ref="R144" r:id="rId17" xr:uid="{9CBCBF18-5DDF-4ABD-AF54-BA39C3F667F8}"/>
    <hyperlink ref="R150" r:id="rId18" xr:uid="{E6402951-11B8-4ABF-9D1A-8C098E398F32}"/>
    <hyperlink ref="R149" r:id="rId19" display="https://www.decathlon.fr/p/mp/fitfiu-fitness/plateforme-de-step-ps-150/_/R-p-723ced21-f893-428c-b87f-e9fbc55d771e?mc=723ced21-f893-428c-b87f-e9fbc55d771e_c14&amp;c=ROUGE" xr:uid="{421814AD-6519-457F-B807-FAB23A619B3B}"/>
    <hyperlink ref="R151" r:id="rId20" xr:uid="{FC5BB3C8-4AF2-4D0E-97A8-1FBDA9A08E3F}"/>
    <hyperlink ref="R153" r:id="rId21" xr:uid="{14438C95-3989-430B-9822-445A33F5874B}"/>
    <hyperlink ref="R154" r:id="rId22" xr:uid="{C8FF72EE-5EFE-4394-80C4-A130324C8C05}"/>
  </hyperlinks>
  <pageMargins left="0.7" right="0.7" top="0.75" bottom="0.75" header="0.3" footer="0.3"/>
  <pageSetup paperSize="9" orientation="portrait" r:id="rId2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A51B-B005-4B99-933C-33225EC1E0E8}">
  <sheetPr>
    <tabColor rgb="FF002060"/>
    <pageSetUpPr fitToPage="1"/>
  </sheetPr>
  <dimension ref="A1:P157"/>
  <sheetViews>
    <sheetView showGridLines="0" topLeftCell="A67" zoomScale="130" zoomScaleNormal="130" zoomScaleSheetLayoutView="100" workbookViewId="0">
      <selection activeCell="D67" sqref="D1:D1048576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4" width="14" style="159" hidden="1" customWidth="1"/>
    <col min="5" max="5" width="14" style="159" customWidth="1"/>
    <col min="6" max="6" width="4.7109375" style="225" customWidth="1"/>
    <col min="7" max="7" width="11.42578125" style="159" customWidth="1"/>
    <col min="8" max="8" width="39.5703125" style="159" customWidth="1"/>
    <col min="9" max="9" width="14.7109375" style="159" customWidth="1"/>
    <col min="10" max="10" width="6.140625" style="159" customWidth="1"/>
    <col min="11" max="11" width="8" style="159" customWidth="1"/>
    <col min="12" max="12" width="71.5703125" style="535" bestFit="1" customWidth="1"/>
    <col min="13" max="14" width="9.7109375" style="159" customWidth="1"/>
    <col min="15" max="15" width="10.28515625" style="159" customWidth="1"/>
    <col min="16" max="16384" width="10.5703125" style="159"/>
  </cols>
  <sheetData>
    <row r="1" spans="1:16" ht="15.95" customHeight="1" x14ac:dyDescent="0.2">
      <c r="A1" s="738" t="s">
        <v>188</v>
      </c>
      <c r="B1" s="738"/>
      <c r="C1" s="738"/>
      <c r="D1" s="738"/>
      <c r="E1" s="738"/>
      <c r="F1" s="738"/>
      <c r="G1" s="738"/>
      <c r="H1" s="738"/>
      <c r="I1" s="738"/>
      <c r="L1" s="746" t="s">
        <v>1105</v>
      </c>
      <c r="M1" s="746"/>
    </row>
    <row r="2" spans="1:16" ht="15.95" customHeight="1" x14ac:dyDescent="0.2">
      <c r="A2" s="745" t="s">
        <v>189</v>
      </c>
      <c r="B2" s="745"/>
      <c r="C2" s="745"/>
      <c r="D2" s="745"/>
      <c r="E2" s="745"/>
      <c r="F2" s="745"/>
      <c r="G2" s="745"/>
      <c r="H2" s="745"/>
      <c r="I2" s="745"/>
      <c r="J2" s="27"/>
      <c r="K2" s="27"/>
      <c r="L2" s="746" t="s">
        <v>1106</v>
      </c>
      <c r="M2" s="746"/>
    </row>
    <row r="3" spans="1:16" ht="15.95" customHeight="1" x14ac:dyDescent="0.2">
      <c r="A3" s="739" t="s">
        <v>190</v>
      </c>
      <c r="B3" s="739"/>
      <c r="C3" s="739"/>
      <c r="D3" s="739"/>
      <c r="E3" s="739"/>
      <c r="F3" s="739"/>
      <c r="G3" s="739"/>
      <c r="H3" s="739"/>
      <c r="I3" s="739"/>
      <c r="J3" s="27"/>
      <c r="K3" s="27"/>
      <c r="L3" s="746" t="s">
        <v>1107</v>
      </c>
      <c r="M3" s="746"/>
    </row>
    <row r="4" spans="1:16" ht="15.95" customHeight="1" x14ac:dyDescent="0.2">
      <c r="A4" s="739" t="s">
        <v>191</v>
      </c>
      <c r="B4" s="739"/>
      <c r="C4" s="739"/>
      <c r="D4" s="739"/>
      <c r="E4" s="739"/>
      <c r="F4" s="739"/>
      <c r="G4" s="739"/>
      <c r="H4" s="739"/>
      <c r="I4" s="739"/>
      <c r="J4" s="27"/>
      <c r="K4" s="27"/>
    </row>
    <row r="5" spans="1:16" ht="15.95" customHeight="1" thickBot="1" x14ac:dyDescent="0.25">
      <c r="A5" s="740"/>
      <c r="B5" s="740"/>
      <c r="C5" s="740"/>
      <c r="D5" s="740"/>
      <c r="E5" s="740"/>
      <c r="F5" s="740"/>
      <c r="G5" s="740"/>
      <c r="H5" s="740"/>
      <c r="I5" s="740"/>
      <c r="J5" s="27"/>
      <c r="K5" s="27"/>
    </row>
    <row r="6" spans="1:16" ht="15.95" customHeight="1" thickBot="1" x14ac:dyDescent="0.25">
      <c r="A6" s="741" t="s">
        <v>192</v>
      </c>
      <c r="B6" s="742"/>
      <c r="C6" s="742"/>
      <c r="D6" s="152" t="s">
        <v>193</v>
      </c>
      <c r="E6" s="678" t="s">
        <v>193</v>
      </c>
      <c r="F6" s="743" t="s">
        <v>194</v>
      </c>
      <c r="G6" s="743"/>
      <c r="H6" s="744"/>
      <c r="I6" s="153" t="s">
        <v>193</v>
      </c>
      <c r="J6" s="27"/>
      <c r="K6" s="27"/>
      <c r="L6" s="543" t="s">
        <v>195</v>
      </c>
      <c r="M6" s="63"/>
      <c r="N6" s="63"/>
      <c r="O6" s="168"/>
    </row>
    <row r="7" spans="1:16" ht="15.95" customHeight="1" x14ac:dyDescent="0.2">
      <c r="A7" s="169" t="s">
        <v>196</v>
      </c>
      <c r="B7" s="170"/>
      <c r="C7" s="171"/>
      <c r="D7" s="172"/>
      <c r="E7" s="172"/>
      <c r="F7" s="166" t="s">
        <v>197</v>
      </c>
      <c r="H7" s="172"/>
      <c r="I7" s="172"/>
      <c r="J7" s="173"/>
      <c r="K7" s="27"/>
    </row>
    <row r="8" spans="1:16" ht="15.95" customHeight="1" x14ac:dyDescent="0.2">
      <c r="A8" s="103">
        <v>60</v>
      </c>
      <c r="B8" s="35" t="s">
        <v>3</v>
      </c>
      <c r="C8" s="99"/>
      <c r="D8" s="157">
        <f>D9+D10+D13+D14+D17+D22+D16</f>
        <v>0</v>
      </c>
      <c r="E8" s="157">
        <f>ROUNDUP(D8,-1)</f>
        <v>0</v>
      </c>
      <c r="F8" s="105">
        <v>70</v>
      </c>
      <c r="G8" s="737" t="s">
        <v>198</v>
      </c>
      <c r="H8" s="730"/>
      <c r="I8" s="36">
        <f>SUM(I9,I10,I12)</f>
        <v>0</v>
      </c>
      <c r="J8" s="173"/>
      <c r="K8" s="27"/>
      <c r="L8" s="532" t="s">
        <v>199</v>
      </c>
      <c r="M8" s="63"/>
      <c r="N8" s="63"/>
      <c r="O8" s="168"/>
      <c r="P8" s="174"/>
    </row>
    <row r="9" spans="1:16" ht="15.95" customHeight="1" x14ac:dyDescent="0.2">
      <c r="A9" s="234">
        <v>601</v>
      </c>
      <c r="B9" s="240" t="s">
        <v>200</v>
      </c>
      <c r="C9" s="236"/>
      <c r="D9" s="241">
        <f>SUMIFS('Fiche Action 5'!M:M,'Fiche Action 5'!K:K,"601")</f>
        <v>0</v>
      </c>
      <c r="E9" s="241">
        <f>ROUNDUP(D9,-1)</f>
        <v>0</v>
      </c>
      <c r="F9" s="234">
        <v>706</v>
      </c>
      <c r="G9" s="240" t="s">
        <v>201</v>
      </c>
      <c r="H9" s="236"/>
      <c r="I9" s="549">
        <v>0</v>
      </c>
      <c r="J9" s="27"/>
      <c r="K9" s="27"/>
      <c r="L9" s="533" t="s">
        <v>202</v>
      </c>
      <c r="M9" s="63"/>
      <c r="N9" s="63"/>
      <c r="O9" s="168"/>
      <c r="P9" s="174"/>
    </row>
    <row r="10" spans="1:16" ht="15.95" customHeight="1" x14ac:dyDescent="0.2">
      <c r="A10" s="234">
        <v>602</v>
      </c>
      <c r="B10" s="240" t="s">
        <v>94</v>
      </c>
      <c r="C10" s="236"/>
      <c r="D10" s="241">
        <f>SUM(D11:D12)</f>
        <v>0</v>
      </c>
      <c r="E10" s="241">
        <f t="shared" ref="E10:E73" si="0">ROUNDUP(D10,-1)</f>
        <v>0</v>
      </c>
      <c r="F10" s="234">
        <v>707</v>
      </c>
      <c r="G10" s="240" t="s">
        <v>203</v>
      </c>
      <c r="H10" s="236"/>
      <c r="I10" s="549">
        <v>0</v>
      </c>
      <c r="J10" s="27"/>
      <c r="K10" s="27"/>
      <c r="L10" s="534" t="s">
        <v>204</v>
      </c>
      <c r="M10" s="63"/>
      <c r="N10" s="63"/>
      <c r="O10" s="168"/>
      <c r="P10" s="174"/>
    </row>
    <row r="11" spans="1:16" ht="15.95" customHeight="1" x14ac:dyDescent="0.2">
      <c r="A11" s="230">
        <v>6021</v>
      </c>
      <c r="B11" s="230" t="s">
        <v>205</v>
      </c>
      <c r="C11" s="236"/>
      <c r="D11" s="261">
        <f>SUMIFS('Fiche Action 5'!M:M,'Fiche Action 5'!K:K,"6021")</f>
        <v>0</v>
      </c>
      <c r="E11" s="261">
        <f t="shared" si="0"/>
        <v>0</v>
      </c>
      <c r="F11" s="234"/>
      <c r="G11" s="240"/>
      <c r="H11" s="236"/>
      <c r="I11" s="241"/>
      <c r="J11" s="27"/>
      <c r="K11" s="27"/>
      <c r="M11" s="63"/>
      <c r="N11" s="63"/>
      <c r="O11" s="168"/>
      <c r="P11" s="174"/>
    </row>
    <row r="12" spans="1:16" ht="15.95" customHeight="1" x14ac:dyDescent="0.2">
      <c r="A12" s="230">
        <v>6029</v>
      </c>
      <c r="B12" s="230" t="s">
        <v>206</v>
      </c>
      <c r="C12" s="231"/>
      <c r="D12" s="261">
        <f>SUMIFS('Fiche Action 5'!M:M,'Fiche Action 5'!K:K,"6029")</f>
        <v>0</v>
      </c>
      <c r="E12" s="261">
        <f t="shared" si="0"/>
        <v>0</v>
      </c>
      <c r="F12" s="234">
        <v>708</v>
      </c>
      <c r="G12" s="240" t="s">
        <v>207</v>
      </c>
      <c r="H12" s="236"/>
      <c r="I12" s="549">
        <v>0</v>
      </c>
      <c r="J12" s="27"/>
      <c r="K12" s="27"/>
      <c r="L12" s="543" t="s">
        <v>208</v>
      </c>
      <c r="M12" s="63"/>
      <c r="N12" s="63"/>
      <c r="O12" s="168"/>
      <c r="P12" s="174"/>
    </row>
    <row r="13" spans="1:16" ht="15.95" customHeight="1" x14ac:dyDescent="0.2">
      <c r="A13" s="234">
        <v>604</v>
      </c>
      <c r="B13" s="240" t="s">
        <v>209</v>
      </c>
      <c r="C13" s="236"/>
      <c r="D13" s="241">
        <f>SUMIFS('Fiche Action 5'!M:M,'Fiche Action 5'!K:K,"604")</f>
        <v>0</v>
      </c>
      <c r="E13" s="241">
        <f t="shared" si="0"/>
        <v>0</v>
      </c>
      <c r="F13" s="177"/>
      <c r="G13" s="185"/>
      <c r="H13" s="165"/>
      <c r="I13" s="184"/>
      <c r="J13" s="27"/>
      <c r="K13" s="27"/>
      <c r="L13" s="536"/>
      <c r="M13" s="156"/>
      <c r="N13" s="156"/>
      <c r="O13" s="155"/>
      <c r="P13" s="176"/>
    </row>
    <row r="14" spans="1:16" ht="15.95" customHeight="1" x14ac:dyDescent="0.2">
      <c r="A14" s="234">
        <v>605</v>
      </c>
      <c r="B14" s="240" t="s">
        <v>123</v>
      </c>
      <c r="C14" s="236"/>
      <c r="D14" s="241">
        <f>SUM(D15:D16)</f>
        <v>0</v>
      </c>
      <c r="E14" s="241">
        <f t="shared" si="0"/>
        <v>0</v>
      </c>
      <c r="F14" s="177"/>
      <c r="G14" s="185"/>
      <c r="H14" s="165"/>
      <c r="I14" s="184"/>
      <c r="J14" s="27"/>
      <c r="K14" s="27"/>
      <c r="L14" s="537"/>
      <c r="M14" s="156"/>
      <c r="N14" s="156"/>
      <c r="O14" s="155"/>
      <c r="P14" s="176"/>
    </row>
    <row r="15" spans="1:16" ht="15.95" customHeight="1" x14ac:dyDescent="0.2">
      <c r="A15" s="230">
        <v>605</v>
      </c>
      <c r="B15" s="230" t="s">
        <v>210</v>
      </c>
      <c r="C15" s="231"/>
      <c r="D15" s="261">
        <f>SUMIFS('Fiche Action 5'!M:M,'Fiche Action 5'!K:K,"605")</f>
        <v>0</v>
      </c>
      <c r="E15" s="261">
        <f t="shared" si="0"/>
        <v>0</v>
      </c>
      <c r="F15" s="177"/>
      <c r="G15" s="185"/>
      <c r="H15" s="165"/>
      <c r="I15" s="184"/>
      <c r="J15" s="27"/>
      <c r="K15" s="27"/>
      <c r="L15" s="537"/>
      <c r="M15" s="156"/>
      <c r="N15" s="156"/>
      <c r="O15" s="155"/>
      <c r="P15" s="176"/>
    </row>
    <row r="16" spans="1:16" ht="15.95" customHeight="1" x14ac:dyDescent="0.2">
      <c r="A16" s="230">
        <v>6059</v>
      </c>
      <c r="B16" s="230" t="s">
        <v>211</v>
      </c>
      <c r="C16" s="231"/>
      <c r="D16" s="261">
        <f>SUMIFS('Fiche Action 5'!M:M,'Fiche Action 5'!K:K,"6061")</f>
        <v>0</v>
      </c>
      <c r="E16" s="261">
        <f t="shared" si="0"/>
        <v>0</v>
      </c>
      <c r="F16" s="104"/>
      <c r="H16" s="99"/>
      <c r="I16" s="175"/>
      <c r="J16" s="27"/>
      <c r="K16" s="27"/>
      <c r="L16" s="537"/>
      <c r="M16" s="156"/>
      <c r="N16" s="156"/>
      <c r="O16" s="155"/>
      <c r="P16" s="176"/>
    </row>
    <row r="17" spans="1:16" ht="15.95" customHeight="1" x14ac:dyDescent="0.2">
      <c r="A17" s="234">
        <v>606</v>
      </c>
      <c r="B17" s="240" t="s">
        <v>212</v>
      </c>
      <c r="C17" s="236"/>
      <c r="D17" s="241">
        <f>SUM(D18:D20)</f>
        <v>0</v>
      </c>
      <c r="E17" s="241">
        <f t="shared" si="0"/>
        <v>0</v>
      </c>
      <c r="F17" s="105">
        <v>73</v>
      </c>
      <c r="G17" s="35" t="s">
        <v>213</v>
      </c>
      <c r="H17" s="99"/>
      <c r="I17" s="548">
        <v>0</v>
      </c>
      <c r="J17" s="27"/>
      <c r="K17" s="27"/>
      <c r="L17" s="537"/>
      <c r="M17" s="156"/>
      <c r="N17" s="156"/>
      <c r="O17" s="155"/>
      <c r="P17" s="176"/>
    </row>
    <row r="18" spans="1:16" ht="15.95" customHeight="1" x14ac:dyDescent="0.2">
      <c r="A18" s="233">
        <v>6061</v>
      </c>
      <c r="B18" s="232" t="s">
        <v>214</v>
      </c>
      <c r="C18" s="99"/>
      <c r="D18" s="261">
        <f>SUMIFS('Fiche Action 5'!M:M,'Fiche Action 5'!K:K,"6061")</f>
        <v>0</v>
      </c>
      <c r="E18" s="261">
        <f t="shared" si="0"/>
        <v>0</v>
      </c>
      <c r="F18" s="105"/>
      <c r="G18" s="35"/>
      <c r="H18" s="99"/>
      <c r="I18" s="179"/>
      <c r="J18" s="27"/>
      <c r="K18" s="27"/>
      <c r="M18" s="156"/>
      <c r="N18" s="156"/>
      <c r="O18" s="155"/>
      <c r="P18" s="176"/>
    </row>
    <row r="19" spans="1:16" ht="15.95" customHeight="1" x14ac:dyDescent="0.2">
      <c r="A19" s="233">
        <v>6063</v>
      </c>
      <c r="B19" s="232" t="s">
        <v>215</v>
      </c>
      <c r="C19" s="99"/>
      <c r="D19" s="261">
        <f>SUMIFS('Fiche Action 5'!M:M,'Fiche Action 5'!K:K,"6063")</f>
        <v>0</v>
      </c>
      <c r="E19" s="261">
        <f t="shared" si="0"/>
        <v>0</v>
      </c>
      <c r="F19" s="180"/>
      <c r="G19" s="105"/>
      <c r="H19" s="99"/>
      <c r="I19" s="175"/>
      <c r="J19" s="27"/>
      <c r="K19" s="27"/>
      <c r="L19" s="537"/>
      <c r="M19" s="156"/>
      <c r="N19" s="156"/>
      <c r="O19" s="155"/>
      <c r="P19" s="176"/>
    </row>
    <row r="20" spans="1:16" ht="15.95" customHeight="1" x14ac:dyDescent="0.2">
      <c r="A20" s="233">
        <v>6064</v>
      </c>
      <c r="B20" s="232" t="s">
        <v>216</v>
      </c>
      <c r="C20" s="99"/>
      <c r="D20" s="261">
        <f>SUMIFS('Fiche Action 5'!M:M,'Fiche Action 5'!K:K,"6064")</f>
        <v>0</v>
      </c>
      <c r="E20" s="261">
        <f t="shared" si="0"/>
        <v>0</v>
      </c>
      <c r="F20" s="105">
        <v>74</v>
      </c>
      <c r="G20" s="35" t="s">
        <v>217</v>
      </c>
      <c r="H20" s="99"/>
      <c r="I20" s="179">
        <f>I21+I25+I28+I32+I37+I42</f>
        <v>0</v>
      </c>
      <c r="J20" s="27"/>
      <c r="K20" s="27"/>
      <c r="L20" s="537"/>
      <c r="M20" s="156"/>
      <c r="N20" s="156"/>
      <c r="O20" s="155"/>
      <c r="P20" s="176"/>
    </row>
    <row r="21" spans="1:16" ht="15.95" customHeight="1" x14ac:dyDescent="0.2">
      <c r="A21" s="178"/>
      <c r="B21" s="180"/>
      <c r="C21" s="99"/>
      <c r="D21" s="175"/>
      <c r="E21" s="175"/>
      <c r="F21" s="234">
        <v>741</v>
      </c>
      <c r="G21" s="240" t="s">
        <v>218</v>
      </c>
      <c r="H21" s="236"/>
      <c r="I21" s="262">
        <f>SUM(I22:I23)</f>
        <v>0</v>
      </c>
      <c r="J21" s="27"/>
      <c r="K21" s="27"/>
      <c r="L21" s="537"/>
      <c r="M21" s="156"/>
      <c r="N21" s="156"/>
      <c r="O21" s="155"/>
      <c r="P21" s="176"/>
    </row>
    <row r="22" spans="1:16" ht="15.95" customHeight="1" x14ac:dyDescent="0.2">
      <c r="A22" s="234">
        <v>608</v>
      </c>
      <c r="B22" s="240" t="s">
        <v>219</v>
      </c>
      <c r="C22" s="236"/>
      <c r="D22" s="241">
        <f>SUMIFS('Fiche Action 5'!M:M,'Fiche Action 5'!K:K,"618")</f>
        <v>0</v>
      </c>
      <c r="E22" s="241">
        <f t="shared" si="0"/>
        <v>0</v>
      </c>
      <c r="F22" s="233">
        <v>7411</v>
      </c>
      <c r="G22" s="232" t="s">
        <v>220</v>
      </c>
      <c r="H22" s="99"/>
      <c r="I22" s="547">
        <v>0</v>
      </c>
      <c r="J22" s="27"/>
      <c r="K22" s="27"/>
      <c r="M22" s="156"/>
      <c r="N22" s="156"/>
      <c r="O22" s="155"/>
      <c r="P22" s="176"/>
    </row>
    <row r="23" spans="1:16" ht="15.95" customHeight="1" x14ac:dyDescent="0.2">
      <c r="A23" s="102"/>
      <c r="B23" s="41"/>
      <c r="C23" s="99"/>
      <c r="D23" s="175"/>
      <c r="E23" s="175"/>
      <c r="F23" s="233">
        <v>7412</v>
      </c>
      <c r="G23" s="232" t="s">
        <v>314</v>
      </c>
      <c r="H23" s="99"/>
      <c r="I23" s="547">
        <v>0</v>
      </c>
      <c r="J23" s="167"/>
      <c r="K23" s="575">
        <f>E84</f>
        <v>0</v>
      </c>
      <c r="L23" s="735" t="s">
        <v>222</v>
      </c>
      <c r="M23" s="156"/>
      <c r="N23" s="156"/>
      <c r="O23" s="155"/>
      <c r="P23" s="176"/>
    </row>
    <row r="24" spans="1:16" ht="15.95" customHeight="1" x14ac:dyDescent="0.2">
      <c r="A24" s="103">
        <v>61</v>
      </c>
      <c r="B24" s="35" t="s">
        <v>223</v>
      </c>
      <c r="C24" s="99"/>
      <c r="D24" s="182">
        <f>D25+D26+D27+D28+D29</f>
        <v>0</v>
      </c>
      <c r="E24" s="182">
        <f t="shared" si="0"/>
        <v>0</v>
      </c>
      <c r="F24" s="233"/>
      <c r="G24" s="232"/>
      <c r="H24" s="99"/>
      <c r="I24" s="558"/>
      <c r="J24" s="27"/>
      <c r="K24" s="574"/>
      <c r="L24" s="736"/>
      <c r="M24" s="156"/>
      <c r="N24" s="156"/>
      <c r="O24" s="155"/>
      <c r="P24" s="176"/>
    </row>
    <row r="25" spans="1:16" ht="15.95" customHeight="1" x14ac:dyDescent="0.2">
      <c r="A25" s="234">
        <v>611</v>
      </c>
      <c r="B25" s="240" t="s">
        <v>224</v>
      </c>
      <c r="C25" s="236"/>
      <c r="D25" s="241">
        <f>SUMIFS('Fiche Action 5'!M:M,'Fiche Action 5'!K:K,"611")</f>
        <v>0</v>
      </c>
      <c r="E25" s="241">
        <f t="shared" si="0"/>
        <v>0</v>
      </c>
      <c r="F25" s="234">
        <v>742</v>
      </c>
      <c r="G25" s="240" t="s">
        <v>225</v>
      </c>
      <c r="H25" s="236"/>
      <c r="I25" s="262">
        <f>SUM(I26)</f>
        <v>0</v>
      </c>
      <c r="J25" s="27"/>
      <c r="K25" s="27"/>
      <c r="L25" s="537"/>
      <c r="M25" s="156"/>
      <c r="N25" s="156"/>
      <c r="O25" s="155"/>
      <c r="P25" s="176"/>
    </row>
    <row r="26" spans="1:16" ht="15.95" customHeight="1" x14ac:dyDescent="0.2">
      <c r="A26" s="234">
        <v>613</v>
      </c>
      <c r="B26" s="240" t="s">
        <v>84</v>
      </c>
      <c r="C26" s="236"/>
      <c r="D26" s="241">
        <f>SUMIFS('Fiche Action 5'!M:M,'Fiche Action 5'!K:K,"613")</f>
        <v>0</v>
      </c>
      <c r="E26" s="241">
        <f t="shared" si="0"/>
        <v>0</v>
      </c>
      <c r="F26" s="233">
        <v>7421</v>
      </c>
      <c r="G26" s="232" t="s">
        <v>220</v>
      </c>
      <c r="H26" s="99"/>
      <c r="I26" s="547">
        <v>0</v>
      </c>
      <c r="J26" s="27"/>
      <c r="K26" s="27"/>
      <c r="L26" s="538"/>
      <c r="M26" s="257"/>
      <c r="N26" s="156"/>
      <c r="O26" s="155"/>
    </row>
    <row r="27" spans="1:16" ht="15.95" customHeight="1" x14ac:dyDescent="0.2">
      <c r="A27" s="234">
        <v>615</v>
      </c>
      <c r="B27" s="240" t="s">
        <v>226</v>
      </c>
      <c r="C27" s="236"/>
      <c r="D27" s="241">
        <f>SUMIFS('Fiche Action 5'!M:M,'Fiche Action 5'!K:K,"615")</f>
        <v>0</v>
      </c>
      <c r="E27" s="241">
        <f t="shared" si="0"/>
        <v>0</v>
      </c>
      <c r="F27" s="234"/>
      <c r="G27" s="240"/>
      <c r="H27" s="236"/>
      <c r="I27" s="262"/>
      <c r="J27" s="27"/>
      <c r="K27" s="27"/>
      <c r="L27" s="539"/>
    </row>
    <row r="28" spans="1:16" ht="15.95" customHeight="1" x14ac:dyDescent="0.2">
      <c r="A28" s="234">
        <v>616</v>
      </c>
      <c r="B28" s="240" t="s">
        <v>108</v>
      </c>
      <c r="C28" s="236"/>
      <c r="D28" s="241">
        <f>SUMIFS('Fiche Action 5'!M:M,'Fiche Action 5'!K:K,"616")</f>
        <v>0</v>
      </c>
      <c r="E28" s="241">
        <f t="shared" si="0"/>
        <v>0</v>
      </c>
      <c r="F28" s="234">
        <v>743</v>
      </c>
      <c r="G28" s="240" t="s">
        <v>227</v>
      </c>
      <c r="H28" s="236"/>
      <c r="I28" s="262">
        <f>SUM(I29:I30)</f>
        <v>0</v>
      </c>
      <c r="J28" s="27"/>
      <c r="K28" s="27"/>
    </row>
    <row r="29" spans="1:16" ht="15.95" customHeight="1" x14ac:dyDescent="0.2">
      <c r="A29" s="234">
        <v>618</v>
      </c>
      <c r="B29" s="240" t="s">
        <v>228</v>
      </c>
      <c r="C29" s="236"/>
      <c r="D29" s="241">
        <f>D30+D31</f>
        <v>0</v>
      </c>
      <c r="E29" s="241">
        <f t="shared" si="0"/>
        <v>0</v>
      </c>
      <c r="F29" s="230">
        <v>7431</v>
      </c>
      <c r="G29" s="230"/>
      <c r="H29" s="231" t="s">
        <v>229</v>
      </c>
      <c r="I29" s="547">
        <v>0</v>
      </c>
      <c r="J29" s="27"/>
      <c r="K29" s="27"/>
    </row>
    <row r="30" spans="1:16" ht="15.95" customHeight="1" x14ac:dyDescent="0.2">
      <c r="A30" s="233">
        <v>6181</v>
      </c>
      <c r="B30" s="232" t="s">
        <v>230</v>
      </c>
      <c r="C30" s="99"/>
      <c r="D30" s="261">
        <f>SUMIFS('Fiche Action 5'!M:M,'Fiche Action 5'!K:K,"6181")</f>
        <v>0</v>
      </c>
      <c r="E30" s="261">
        <f t="shared" si="0"/>
        <v>0</v>
      </c>
      <c r="F30" s="230">
        <v>7432</v>
      </c>
      <c r="G30" s="230"/>
      <c r="H30" s="231" t="s">
        <v>231</v>
      </c>
      <c r="I30" s="547">
        <v>0</v>
      </c>
      <c r="J30" s="27"/>
      <c r="K30" s="27"/>
    </row>
    <row r="31" spans="1:16" ht="15.95" customHeight="1" x14ac:dyDescent="0.2">
      <c r="A31" s="233">
        <v>6182</v>
      </c>
      <c r="B31" s="232" t="s">
        <v>232</v>
      </c>
      <c r="C31" s="99"/>
      <c r="D31" s="261">
        <f>SUMIFS('Fiche Action 5'!M:M,'Fiche Action 5'!K:K,"6182")</f>
        <v>0</v>
      </c>
      <c r="E31" s="261">
        <f t="shared" si="0"/>
        <v>0</v>
      </c>
      <c r="I31" s="570"/>
      <c r="J31" s="27"/>
      <c r="K31" s="27"/>
      <c r="L31" s="537"/>
      <c r="M31" s="156"/>
      <c r="N31" s="156"/>
      <c r="O31" s="155"/>
    </row>
    <row r="32" spans="1:16" ht="15.95" customHeight="1" x14ac:dyDescent="0.2">
      <c r="A32" s="187">
        <v>62</v>
      </c>
      <c r="B32" s="63" t="s">
        <v>45</v>
      </c>
      <c r="C32" s="181"/>
      <c r="D32" s="157">
        <f>D34+D37+D38+D39+D33</f>
        <v>0</v>
      </c>
      <c r="E32" s="157">
        <f t="shared" si="0"/>
        <v>0</v>
      </c>
      <c r="F32" s="234">
        <v>744</v>
      </c>
      <c r="G32" s="240" t="s">
        <v>233</v>
      </c>
      <c r="H32" s="236"/>
      <c r="I32" s="262">
        <f>SUM(I33:I35)</f>
        <v>0</v>
      </c>
      <c r="J32" s="27"/>
      <c r="K32" s="27"/>
      <c r="L32" s="537"/>
      <c r="M32" s="156"/>
      <c r="N32" s="156"/>
      <c r="O32" s="155"/>
    </row>
    <row r="33" spans="1:15" ht="15.95" customHeight="1" x14ac:dyDescent="0.2">
      <c r="A33" s="234">
        <v>621</v>
      </c>
      <c r="B33" s="240" t="s">
        <v>234</v>
      </c>
      <c r="C33" s="236"/>
      <c r="D33" s="241">
        <f>SUMIFS('Fiche Action 5'!M:M,'Fiche Action 5'!K:K,"621")</f>
        <v>0</v>
      </c>
      <c r="E33" s="241">
        <f t="shared" si="0"/>
        <v>0</v>
      </c>
      <c r="F33" s="230">
        <v>7441</v>
      </c>
      <c r="G33" s="230" t="s">
        <v>235</v>
      </c>
      <c r="H33" s="684"/>
      <c r="I33" s="547">
        <v>0</v>
      </c>
      <c r="J33" s="27"/>
      <c r="K33" s="27"/>
      <c r="L33" s="537"/>
      <c r="M33" s="156"/>
      <c r="N33" s="156"/>
      <c r="O33" s="155"/>
    </row>
    <row r="34" spans="1:15" ht="15.95" customHeight="1" x14ac:dyDescent="0.2">
      <c r="A34" s="234">
        <v>622</v>
      </c>
      <c r="B34" s="240" t="s">
        <v>236</v>
      </c>
      <c r="C34" s="236"/>
      <c r="D34" s="241">
        <f>D35+D36</f>
        <v>0</v>
      </c>
      <c r="E34" s="241">
        <f t="shared" si="0"/>
        <v>0</v>
      </c>
      <c r="F34" s="230">
        <v>7442</v>
      </c>
      <c r="G34" s="230" t="s">
        <v>235</v>
      </c>
      <c r="H34" s="684"/>
      <c r="I34" s="546">
        <v>0</v>
      </c>
      <c r="J34" s="27"/>
      <c r="K34" s="27"/>
      <c r="L34" s="537"/>
      <c r="M34" s="156"/>
      <c r="N34" s="156"/>
      <c r="O34" s="155"/>
    </row>
    <row r="35" spans="1:15" ht="15.95" customHeight="1" x14ac:dyDescent="0.2">
      <c r="A35" s="233">
        <v>6228</v>
      </c>
      <c r="B35" s="232" t="s">
        <v>237</v>
      </c>
      <c r="C35" s="99"/>
      <c r="D35" s="261">
        <f>SUMIFS('Fiche Action 5'!M:M,'Fiche Action 5'!K:K,"6228")</f>
        <v>0</v>
      </c>
      <c r="E35" s="261">
        <f t="shared" si="0"/>
        <v>0</v>
      </c>
      <c r="F35" s="230">
        <v>7443</v>
      </c>
      <c r="G35" s="230" t="s">
        <v>235</v>
      </c>
      <c r="H35" s="684"/>
      <c r="I35" s="546">
        <v>0</v>
      </c>
      <c r="J35" s="27"/>
      <c r="K35" s="27"/>
      <c r="L35" s="537"/>
      <c r="M35" s="156"/>
      <c r="N35" s="156"/>
      <c r="O35" s="155"/>
    </row>
    <row r="36" spans="1:15" ht="15.95" customHeight="1" x14ac:dyDescent="0.2">
      <c r="A36" s="233">
        <v>6237</v>
      </c>
      <c r="B36" s="232" t="s">
        <v>238</v>
      </c>
      <c r="C36" s="99"/>
      <c r="D36" s="261">
        <f>SUMIFS('Fiche Action 5'!M:M,'Fiche Action 5'!K:K,"6237")</f>
        <v>0</v>
      </c>
      <c r="E36" s="261">
        <f t="shared" si="0"/>
        <v>0</v>
      </c>
      <c r="F36" s="100"/>
      <c r="G36" s="185"/>
      <c r="H36" s="99"/>
      <c r="I36" s="183"/>
      <c r="J36" s="27"/>
      <c r="K36" s="27"/>
      <c r="L36" s="537"/>
      <c r="M36" s="156"/>
      <c r="N36" s="156"/>
      <c r="O36" s="155"/>
    </row>
    <row r="37" spans="1:15" ht="15.95" customHeight="1" x14ac:dyDescent="0.2">
      <c r="A37" s="234">
        <v>625</v>
      </c>
      <c r="B37" s="240" t="s">
        <v>43</v>
      </c>
      <c r="C37" s="236"/>
      <c r="D37" s="241">
        <f>SUMIFS('Fiche Action 5'!M:M,'Fiche Action 5'!K:K,"625")</f>
        <v>0</v>
      </c>
      <c r="E37" s="241">
        <f t="shared" si="0"/>
        <v>0</v>
      </c>
      <c r="F37" s="234">
        <v>745</v>
      </c>
      <c r="G37" s="240" t="s">
        <v>239</v>
      </c>
      <c r="H37" s="236"/>
      <c r="I37" s="549">
        <v>0</v>
      </c>
      <c r="J37" s="27"/>
      <c r="K37" s="27"/>
      <c r="L37" s="537"/>
      <c r="M37" s="156"/>
      <c r="N37" s="156"/>
      <c r="O37" s="155"/>
    </row>
    <row r="38" spans="1:15" ht="15.95" customHeight="1" x14ac:dyDescent="0.2">
      <c r="A38" s="234">
        <v>626</v>
      </c>
      <c r="B38" s="240" t="s">
        <v>240</v>
      </c>
      <c r="C38" s="236"/>
      <c r="D38" s="241">
        <f>SUMIFS('Fiche Action 5'!M:M,'Fiche Action 5'!K:K,"626")</f>
        <v>0</v>
      </c>
      <c r="E38" s="241">
        <f t="shared" si="0"/>
        <v>0</v>
      </c>
      <c r="F38" s="100"/>
      <c r="H38" s="99"/>
      <c r="I38" s="183"/>
      <c r="J38" s="27"/>
      <c r="K38" s="27"/>
      <c r="L38" s="537"/>
      <c r="M38" s="156"/>
      <c r="N38" s="156"/>
      <c r="O38" s="155"/>
    </row>
    <row r="39" spans="1:15" ht="15.95" customHeight="1" x14ac:dyDescent="0.2">
      <c r="A39" s="234">
        <v>627</v>
      </c>
      <c r="B39" s="240" t="s">
        <v>241</v>
      </c>
      <c r="C39" s="236"/>
      <c r="D39" s="241">
        <f>SUMIFS('Fiche Action 5'!M:M,'Fiche Action 5'!K:K,"627")</f>
        <v>0</v>
      </c>
      <c r="E39" s="241">
        <f t="shared" si="0"/>
        <v>0</v>
      </c>
      <c r="F39" s="234"/>
      <c r="G39" s="240"/>
      <c r="H39" s="236"/>
      <c r="I39" s="262"/>
      <c r="J39" s="27"/>
      <c r="K39" s="27"/>
      <c r="L39" s="551" t="s">
        <v>242</v>
      </c>
      <c r="M39" s="156"/>
      <c r="N39" s="156"/>
      <c r="O39" s="155"/>
    </row>
    <row r="40" spans="1:15" ht="15.95" customHeight="1" x14ac:dyDescent="0.2">
      <c r="A40" s="103">
        <v>63</v>
      </c>
      <c r="B40" s="35" t="s">
        <v>243</v>
      </c>
      <c r="C40" s="181"/>
      <c r="D40" s="186">
        <f>D44+D41</f>
        <v>0</v>
      </c>
      <c r="E40" s="186">
        <f t="shared" si="0"/>
        <v>0</v>
      </c>
      <c r="F40" s="230"/>
      <c r="G40" s="230"/>
      <c r="H40" s="231"/>
      <c r="I40" s="262"/>
      <c r="J40" s="27"/>
      <c r="K40" s="27"/>
      <c r="L40" s="537"/>
      <c r="M40" s="156"/>
      <c r="N40" s="156"/>
      <c r="O40" s="155"/>
    </row>
    <row r="41" spans="1:15" ht="15.95" customHeight="1" x14ac:dyDescent="0.2">
      <c r="A41" s="234">
        <v>631</v>
      </c>
      <c r="B41" s="240" t="s">
        <v>244</v>
      </c>
      <c r="C41" s="236"/>
      <c r="D41" s="241">
        <f>D43</f>
        <v>0</v>
      </c>
      <c r="E41" s="241">
        <f t="shared" si="0"/>
        <v>0</v>
      </c>
      <c r="F41" s="100"/>
      <c r="H41" s="99"/>
      <c r="I41" s="183"/>
      <c r="J41" s="27"/>
      <c r="K41" s="27"/>
      <c r="L41" s="537"/>
      <c r="M41" s="156"/>
      <c r="N41" s="156"/>
      <c r="O41" s="155"/>
    </row>
    <row r="42" spans="1:15" ht="15.95" customHeight="1" x14ac:dyDescent="0.2">
      <c r="A42" s="233">
        <v>631</v>
      </c>
      <c r="B42" s="232" t="s">
        <v>245</v>
      </c>
      <c r="C42" s="99"/>
      <c r="D42" s="261">
        <f>SUMIFS('Fiche Action 5'!M:M,'Fiche Action 5'!K:K,"6631")</f>
        <v>0</v>
      </c>
      <c r="E42" s="261">
        <f t="shared" si="0"/>
        <v>0</v>
      </c>
      <c r="F42" s="234">
        <v>746</v>
      </c>
      <c r="G42" s="240" t="s">
        <v>246</v>
      </c>
      <c r="H42" s="236"/>
      <c r="I42" s="262">
        <f>SUM(I43)</f>
        <v>0</v>
      </c>
      <c r="J42" s="27"/>
      <c r="K42" s="27"/>
      <c r="L42" s="537"/>
      <c r="M42" s="156"/>
      <c r="N42" s="156"/>
      <c r="O42" s="155"/>
    </row>
    <row r="43" spans="1:15" ht="15.95" customHeight="1" x14ac:dyDescent="0.2">
      <c r="A43" s="233">
        <v>6313</v>
      </c>
      <c r="B43" s="232" t="s">
        <v>247</v>
      </c>
      <c r="C43" s="99"/>
      <c r="D43" s="261">
        <f>SUMIFS('Fiche Action 5'!M:M,'Fiche Action 5'!K:K,"6313")</f>
        <v>0</v>
      </c>
      <c r="E43" s="261">
        <f t="shared" si="0"/>
        <v>0</v>
      </c>
      <c r="F43" s="230">
        <v>7461</v>
      </c>
      <c r="G43" s="230" t="s">
        <v>248</v>
      </c>
      <c r="H43" s="231"/>
      <c r="I43" s="546">
        <v>0</v>
      </c>
      <c r="J43" s="27"/>
      <c r="K43" s="27"/>
      <c r="L43" s="537"/>
      <c r="M43" s="156"/>
      <c r="N43" s="156"/>
      <c r="O43" s="155"/>
    </row>
    <row r="44" spans="1:15" ht="15.95" customHeight="1" x14ac:dyDescent="0.2">
      <c r="A44" s="234">
        <v>635</v>
      </c>
      <c r="B44" s="240" t="s">
        <v>249</v>
      </c>
      <c r="C44" s="236"/>
      <c r="D44" s="241">
        <f>SUMIFS('Fiche Action 5'!M:M,'Fiche Action 5'!K:K,"635")</f>
        <v>0</v>
      </c>
      <c r="E44" s="241">
        <f t="shared" si="0"/>
        <v>0</v>
      </c>
      <c r="F44" s="234"/>
      <c r="G44" s="240"/>
      <c r="H44" s="236"/>
      <c r="I44" s="241"/>
      <c r="J44" s="27"/>
      <c r="K44" s="27"/>
      <c r="L44" s="537"/>
      <c r="M44" s="156"/>
      <c r="N44" s="156"/>
      <c r="O44" s="155"/>
    </row>
    <row r="45" spans="1:15" ht="15.95" customHeight="1" x14ac:dyDescent="0.2">
      <c r="A45" s="103">
        <v>64</v>
      </c>
      <c r="B45" s="35" t="s">
        <v>27</v>
      </c>
      <c r="C45" s="181"/>
      <c r="D45" s="157">
        <f>SUM(D46:D48)</f>
        <v>0</v>
      </c>
      <c r="E45" s="157">
        <f t="shared" si="0"/>
        <v>0</v>
      </c>
      <c r="F45" s="234"/>
      <c r="G45" s="240"/>
      <c r="H45" s="236"/>
      <c r="I45" s="241"/>
      <c r="J45" s="27"/>
      <c r="K45" s="27"/>
      <c r="M45" s="156"/>
      <c r="N45" s="156"/>
      <c r="O45" s="155"/>
    </row>
    <row r="46" spans="1:15" ht="15.95" customHeight="1" x14ac:dyDescent="0.2">
      <c r="A46" s="234">
        <v>641</v>
      </c>
      <c r="B46" s="235" t="s">
        <v>33</v>
      </c>
      <c r="C46" s="236"/>
      <c r="D46" s="237">
        <f>SUMIFS('Fiche Action 5'!M:M,'Fiche Action 5'!K:K,"641")</f>
        <v>0</v>
      </c>
      <c r="E46" s="237">
        <f t="shared" si="0"/>
        <v>0</v>
      </c>
      <c r="F46" s="234"/>
      <c r="G46" s="240"/>
      <c r="H46" s="236"/>
      <c r="I46" s="241"/>
      <c r="J46" s="27"/>
      <c r="K46" s="27"/>
      <c r="L46" s="537"/>
      <c r="M46" s="156"/>
      <c r="N46" s="156"/>
      <c r="O46" s="155"/>
    </row>
    <row r="47" spans="1:15" ht="15.95" customHeight="1" x14ac:dyDescent="0.2">
      <c r="A47" s="234">
        <v>645</v>
      </c>
      <c r="B47" s="238" t="s">
        <v>37</v>
      </c>
      <c r="C47" s="236"/>
      <c r="D47" s="239">
        <f>SUMIFS('Fiche Action 5'!M:M,'Fiche Action 5'!K:K,"645")</f>
        <v>0</v>
      </c>
      <c r="E47" s="239">
        <f t="shared" si="0"/>
        <v>0</v>
      </c>
      <c r="F47" s="154">
        <v>75</v>
      </c>
      <c r="G47" s="35" t="s">
        <v>250</v>
      </c>
      <c r="H47" s="99"/>
      <c r="I47" s="186">
        <f>SUM(I50,I51,I52)</f>
        <v>0</v>
      </c>
      <c r="J47" s="27"/>
      <c r="K47" s="27"/>
      <c r="L47" s="537"/>
      <c r="M47" s="156"/>
      <c r="N47" s="156"/>
      <c r="O47" s="155"/>
    </row>
    <row r="48" spans="1:15" ht="15.95" customHeight="1" x14ac:dyDescent="0.2">
      <c r="A48" s="234">
        <v>647</v>
      </c>
      <c r="B48" s="240" t="s">
        <v>251</v>
      </c>
      <c r="C48" s="236"/>
      <c r="D48" s="239">
        <f>SUM(D49:D50)</f>
        <v>0</v>
      </c>
      <c r="E48" s="239">
        <f t="shared" si="0"/>
        <v>0</v>
      </c>
      <c r="F48" s="101"/>
      <c r="G48" s="35"/>
      <c r="H48" s="99"/>
      <c r="I48" s="186"/>
      <c r="J48" s="27"/>
      <c r="K48" s="27"/>
      <c r="L48" s="537"/>
      <c r="M48" s="156"/>
      <c r="N48" s="156"/>
      <c r="O48" s="155"/>
    </row>
    <row r="49" spans="1:15" ht="15.95" customHeight="1" x14ac:dyDescent="0.2">
      <c r="A49" s="233">
        <v>6471</v>
      </c>
      <c r="B49" s="232" t="s">
        <v>252</v>
      </c>
      <c r="C49" s="99"/>
      <c r="D49" s="261">
        <f>SUMIFS('Fiche Action 5'!M:M,'Fiche Action 5'!K:K,"6471")</f>
        <v>0</v>
      </c>
      <c r="E49" s="261">
        <f t="shared" si="0"/>
        <v>0</v>
      </c>
      <c r="F49" s="101"/>
      <c r="G49" s="35"/>
      <c r="H49" s="99"/>
      <c r="I49" s="186"/>
      <c r="J49" s="27"/>
      <c r="K49" s="27"/>
      <c r="L49" s="537"/>
      <c r="M49" s="156"/>
      <c r="N49" s="156"/>
      <c r="O49" s="155"/>
    </row>
    <row r="50" spans="1:15" ht="15.95" customHeight="1" x14ac:dyDescent="0.2">
      <c r="A50" s="233">
        <v>6475</v>
      </c>
      <c r="B50" s="232" t="s">
        <v>253</v>
      </c>
      <c r="C50" s="99"/>
      <c r="D50" s="261">
        <f>SUM(D51:D52)</f>
        <v>0</v>
      </c>
      <c r="E50" s="261">
        <f t="shared" si="0"/>
        <v>0</v>
      </c>
      <c r="F50" s="234">
        <v>754</v>
      </c>
      <c r="G50" s="240" t="s">
        <v>254</v>
      </c>
      <c r="H50" s="236"/>
      <c r="I50" s="544">
        <v>0</v>
      </c>
      <c r="J50" s="27"/>
      <c r="K50" s="27"/>
      <c r="L50" s="537"/>
      <c r="M50" s="156"/>
      <c r="N50" s="156"/>
      <c r="O50" s="155"/>
    </row>
    <row r="51" spans="1:15" ht="15.95" customHeight="1" x14ac:dyDescent="0.2">
      <c r="A51" s="266">
        <v>64751</v>
      </c>
      <c r="B51" s="232" t="s">
        <v>255</v>
      </c>
      <c r="C51" s="99"/>
      <c r="D51" s="261">
        <f>SUMIFS('Fiche Action 5'!M:M,'Fiche Action 5'!K:K,"64751")</f>
        <v>0</v>
      </c>
      <c r="E51" s="261">
        <f t="shared" si="0"/>
        <v>0</v>
      </c>
      <c r="F51" s="234">
        <v>755</v>
      </c>
      <c r="G51" s="240" t="s">
        <v>256</v>
      </c>
      <c r="H51" s="236"/>
      <c r="I51" s="544">
        <v>0</v>
      </c>
      <c r="J51" s="27"/>
      <c r="K51" s="27"/>
      <c r="L51" s="537"/>
      <c r="M51" s="156"/>
      <c r="N51" s="156"/>
      <c r="O51" s="155"/>
    </row>
    <row r="52" spans="1:15" ht="15.95" customHeight="1" x14ac:dyDescent="0.2">
      <c r="A52" s="266">
        <v>64752</v>
      </c>
      <c r="B52" s="232" t="s">
        <v>257</v>
      </c>
      <c r="C52" s="99"/>
      <c r="D52" s="261">
        <f>SUMIFS('Fiche Action 5'!M:M,'Fiche Action 5'!K:K,"64752")</f>
        <v>0</v>
      </c>
      <c r="E52" s="261">
        <f t="shared" si="0"/>
        <v>0</v>
      </c>
      <c r="F52" s="234">
        <v>756</v>
      </c>
      <c r="G52" s="240" t="s">
        <v>258</v>
      </c>
      <c r="H52" s="236"/>
      <c r="I52" s="544">
        <v>0</v>
      </c>
      <c r="J52" s="27"/>
      <c r="K52" s="27"/>
      <c r="L52" s="537"/>
      <c r="M52" s="156"/>
      <c r="N52" s="156"/>
      <c r="O52" s="155"/>
    </row>
    <row r="53" spans="1:15" ht="15.95" customHeight="1" x14ac:dyDescent="0.2">
      <c r="A53" s="103">
        <v>65</v>
      </c>
      <c r="B53" s="63" t="s">
        <v>259</v>
      </c>
      <c r="C53" s="99"/>
      <c r="D53" s="36">
        <f>SUMIFS('Fiche Action 5'!M:M,'Fiche Action 5'!K:K,"65")</f>
        <v>0</v>
      </c>
      <c r="E53" s="36">
        <f t="shared" si="0"/>
        <v>0</v>
      </c>
      <c r="F53" s="189"/>
      <c r="G53" s="676" t="s">
        <v>315</v>
      </c>
      <c r="H53" s="677"/>
      <c r="I53" s="544">
        <v>2740</v>
      </c>
      <c r="J53" s="27"/>
      <c r="K53" s="27"/>
      <c r="L53" s="537"/>
      <c r="M53" s="156"/>
      <c r="N53" s="156"/>
      <c r="O53" s="155"/>
    </row>
    <row r="54" spans="1:15" ht="15.95" customHeight="1" thickBot="1" x14ac:dyDescent="0.25">
      <c r="A54" s="191"/>
      <c r="C54" s="99"/>
      <c r="D54" s="175"/>
      <c r="E54" s="175"/>
      <c r="F54" s="189"/>
      <c r="G54" s="166"/>
      <c r="H54" s="190"/>
      <c r="I54" s="175"/>
      <c r="J54" s="27"/>
      <c r="K54" s="27"/>
      <c r="L54" s="537"/>
      <c r="M54" s="156"/>
      <c r="N54" s="156"/>
      <c r="O54" s="155"/>
    </row>
    <row r="55" spans="1:15" ht="15.95" customHeight="1" thickBot="1" x14ac:dyDescent="0.25">
      <c r="A55" s="248"/>
      <c r="B55" s="242"/>
      <c r="C55" s="243" t="s">
        <v>260</v>
      </c>
      <c r="D55" s="249">
        <f>D8+D24+D32+D40+D45+D53</f>
        <v>0</v>
      </c>
      <c r="E55" s="249">
        <f t="shared" si="0"/>
        <v>0</v>
      </c>
      <c r="F55" s="248"/>
      <c r="G55" s="242"/>
      <c r="H55" s="250" t="s">
        <v>260</v>
      </c>
      <c r="I55" s="244">
        <f>I42+I20+I8+I17</f>
        <v>0</v>
      </c>
      <c r="J55" s="27"/>
      <c r="K55" s="27"/>
      <c r="L55" s="537"/>
      <c r="M55" s="156"/>
      <c r="N55" s="156"/>
      <c r="O55" s="155"/>
    </row>
    <row r="56" spans="1:15" ht="15.95" customHeight="1" x14ac:dyDescent="0.2">
      <c r="A56" s="187">
        <v>66</v>
      </c>
      <c r="B56" s="35" t="s">
        <v>261</v>
      </c>
      <c r="C56" s="195"/>
      <c r="D56" s="179">
        <f>SUM(D57:D61)</f>
        <v>0</v>
      </c>
      <c r="E56" s="179">
        <f t="shared" si="0"/>
        <v>0</v>
      </c>
      <c r="F56" s="154">
        <v>76</v>
      </c>
      <c r="G56" s="35" t="s">
        <v>262</v>
      </c>
      <c r="H56" s="64"/>
      <c r="I56" s="196">
        <f>SUM(I58,I57,I59)</f>
        <v>0</v>
      </c>
      <c r="J56" s="27"/>
      <c r="K56" s="27"/>
      <c r="L56" s="537"/>
      <c r="M56" s="156"/>
      <c r="N56" s="156"/>
      <c r="O56" s="155"/>
    </row>
    <row r="57" spans="1:15" ht="15.95" customHeight="1" x14ac:dyDescent="0.2">
      <c r="A57" s="234">
        <v>661</v>
      </c>
      <c r="B57" s="240" t="s">
        <v>263</v>
      </c>
      <c r="C57" s="236"/>
      <c r="D57" s="241">
        <f>SUMIFS('Fiche Action 5'!M:M,'Fiche Action 5'!K:K,"661")</f>
        <v>0</v>
      </c>
      <c r="E57" s="241">
        <f t="shared" si="0"/>
        <v>0</v>
      </c>
      <c r="F57" s="234">
        <v>761</v>
      </c>
      <c r="G57" s="240" t="s">
        <v>264</v>
      </c>
      <c r="H57" s="236"/>
      <c r="I57" s="544">
        <v>0</v>
      </c>
      <c r="J57" s="27"/>
      <c r="K57" s="27"/>
      <c r="L57" s="537"/>
      <c r="M57" s="156"/>
      <c r="N57" s="156"/>
      <c r="O57" s="155"/>
    </row>
    <row r="58" spans="1:15" ht="15.95" customHeight="1" x14ac:dyDescent="0.2">
      <c r="A58" s="234">
        <v>667</v>
      </c>
      <c r="B58" s="240" t="s">
        <v>265</v>
      </c>
      <c r="C58" s="236"/>
      <c r="D58" s="241">
        <f>SUMIFS('Fiche Action 5'!M:M,'Fiche Action 5'!K:K,"667")</f>
        <v>0</v>
      </c>
      <c r="E58" s="241">
        <f t="shared" si="0"/>
        <v>0</v>
      </c>
      <c r="F58" s="234">
        <v>762</v>
      </c>
      <c r="G58" s="240" t="s">
        <v>266</v>
      </c>
      <c r="H58" s="236"/>
      <c r="I58" s="544">
        <v>0</v>
      </c>
      <c r="J58" s="27"/>
      <c r="K58" s="27"/>
      <c r="L58" s="537"/>
      <c r="M58" s="156"/>
      <c r="N58" s="156"/>
      <c r="O58" s="155"/>
    </row>
    <row r="59" spans="1:15" ht="15.95" customHeight="1" x14ac:dyDescent="0.2">
      <c r="A59" s="234"/>
      <c r="B59" s="240"/>
      <c r="C59" s="236"/>
      <c r="D59" s="241"/>
      <c r="E59" s="241">
        <f t="shared" si="0"/>
        <v>0</v>
      </c>
      <c r="F59" s="234">
        <v>767</v>
      </c>
      <c r="G59" s="240" t="s">
        <v>267</v>
      </c>
      <c r="H59" s="236"/>
      <c r="I59" s="544">
        <v>0</v>
      </c>
      <c r="J59" s="27"/>
      <c r="K59" s="27"/>
      <c r="L59" s="537"/>
      <c r="M59" s="156"/>
      <c r="N59" s="156"/>
      <c r="O59" s="155"/>
    </row>
    <row r="60" spans="1:15" ht="15.95" customHeight="1" x14ac:dyDescent="0.2">
      <c r="A60" s="191"/>
      <c r="C60" s="99"/>
      <c r="D60" s="175"/>
      <c r="E60" s="175"/>
      <c r="F60" s="104"/>
      <c r="G60" s="41"/>
      <c r="H60" s="67"/>
      <c r="I60" s="183"/>
      <c r="J60" s="27"/>
      <c r="K60" s="27"/>
      <c r="L60" s="537"/>
      <c r="M60" s="156"/>
      <c r="N60" s="156"/>
      <c r="O60" s="155"/>
    </row>
    <row r="61" spans="1:15" ht="15.95" customHeight="1" thickBot="1" x14ac:dyDescent="0.25">
      <c r="A61" s="197"/>
      <c r="B61" s="724"/>
      <c r="C61" s="725"/>
      <c r="D61" s="158"/>
      <c r="E61" s="158"/>
      <c r="F61" s="104"/>
      <c r="G61" s="733"/>
      <c r="H61" s="734"/>
      <c r="I61" s="158"/>
      <c r="J61" s="27"/>
      <c r="K61" s="27"/>
      <c r="L61" s="537"/>
      <c r="M61" s="156"/>
      <c r="N61" s="156"/>
      <c r="O61" s="155"/>
    </row>
    <row r="62" spans="1:15" ht="15.95" customHeight="1" thickBot="1" x14ac:dyDescent="0.25">
      <c r="A62" s="248"/>
      <c r="B62" s="242"/>
      <c r="C62" s="243" t="s">
        <v>268</v>
      </c>
      <c r="D62" s="244">
        <f>D56</f>
        <v>0</v>
      </c>
      <c r="E62" s="244">
        <f t="shared" si="0"/>
        <v>0</v>
      </c>
      <c r="F62" s="245"/>
      <c r="G62" s="246"/>
      <c r="H62" s="247" t="s">
        <v>269</v>
      </c>
      <c r="I62" s="244">
        <f>I56</f>
        <v>0</v>
      </c>
      <c r="J62" s="27"/>
      <c r="K62" s="27"/>
      <c r="L62" s="537"/>
      <c r="M62" s="156"/>
      <c r="N62" s="156"/>
      <c r="O62" s="155"/>
    </row>
    <row r="63" spans="1:15" ht="15.95" customHeight="1" x14ac:dyDescent="0.2">
      <c r="A63" s="197"/>
      <c r="B63" s="726"/>
      <c r="C63" s="727"/>
      <c r="D63" s="198"/>
      <c r="E63" s="198"/>
      <c r="F63" s="167"/>
      <c r="G63" s="726"/>
      <c r="H63" s="727"/>
      <c r="I63" s="196"/>
      <c r="J63" s="27"/>
      <c r="K63" s="27"/>
      <c r="L63" s="537"/>
      <c r="M63" s="156"/>
      <c r="N63" s="156"/>
      <c r="O63" s="155"/>
    </row>
    <row r="64" spans="1:15" ht="15.95" customHeight="1" x14ac:dyDescent="0.2">
      <c r="A64" s="187">
        <v>67</v>
      </c>
      <c r="B64" s="35" t="s">
        <v>270</v>
      </c>
      <c r="C64" s="195"/>
      <c r="D64" s="199">
        <f>D65+D66</f>
        <v>0</v>
      </c>
      <c r="E64" s="199">
        <f t="shared" si="0"/>
        <v>0</v>
      </c>
      <c r="F64" s="166">
        <v>77</v>
      </c>
      <c r="G64" s="35" t="s">
        <v>271</v>
      </c>
      <c r="H64" s="64"/>
      <c r="I64" s="157">
        <f>SUM(I65:I67)</f>
        <v>0</v>
      </c>
      <c r="J64" s="27"/>
      <c r="K64" s="27"/>
      <c r="M64" s="63"/>
      <c r="N64" s="63"/>
      <c r="O64" s="168"/>
    </row>
    <row r="65" spans="1:15" ht="15.95" customHeight="1" x14ac:dyDescent="0.2">
      <c r="A65" s="234">
        <v>671</v>
      </c>
      <c r="B65" s="240" t="s">
        <v>272</v>
      </c>
      <c r="C65" s="236"/>
      <c r="D65" s="241">
        <f>SUMIFS('Fiche Action 5'!M:M,'Fiche Action 5'!K:K,"671")</f>
        <v>0</v>
      </c>
      <c r="E65" s="241">
        <f t="shared" si="0"/>
        <v>0</v>
      </c>
      <c r="F65" s="234">
        <v>771</v>
      </c>
      <c r="G65" s="240" t="s">
        <v>272</v>
      </c>
      <c r="H65" s="236"/>
      <c r="I65" s="544">
        <v>0</v>
      </c>
      <c r="J65" s="27"/>
      <c r="K65" s="27"/>
      <c r="M65" s="63"/>
      <c r="N65" s="63"/>
      <c r="O65" s="200"/>
    </row>
    <row r="66" spans="1:15" ht="15.95" customHeight="1" x14ac:dyDescent="0.2">
      <c r="A66" s="234">
        <v>672</v>
      </c>
      <c r="B66" s="240" t="s">
        <v>273</v>
      </c>
      <c r="C66" s="236"/>
      <c r="D66" s="241">
        <f>SUMIFS('Fiche Action 5'!M:M,'Fiche Action 5'!K:K,"672")</f>
        <v>0</v>
      </c>
      <c r="E66" s="241">
        <f t="shared" si="0"/>
        <v>0</v>
      </c>
      <c r="F66" s="234">
        <v>772</v>
      </c>
      <c r="G66" s="240" t="s">
        <v>274</v>
      </c>
      <c r="H66" s="236"/>
      <c r="I66" s="544">
        <v>0</v>
      </c>
      <c r="J66" s="27"/>
      <c r="K66" s="27"/>
      <c r="M66" s="63"/>
      <c r="N66" s="63"/>
      <c r="O66" s="200"/>
    </row>
    <row r="67" spans="1:15" ht="15.95" customHeight="1" x14ac:dyDescent="0.2">
      <c r="A67" s="234">
        <v>675</v>
      </c>
      <c r="B67" s="240" t="s">
        <v>275</v>
      </c>
      <c r="C67" s="236"/>
      <c r="D67" s="241">
        <f>SUMIFS('Fiche Action 5'!M:M,'Fiche Action 5'!K:K,"675")</f>
        <v>0</v>
      </c>
      <c r="E67" s="241">
        <f t="shared" si="0"/>
        <v>0</v>
      </c>
      <c r="F67" s="234"/>
      <c r="G67" s="240" t="s">
        <v>275</v>
      </c>
      <c r="H67" s="236"/>
      <c r="I67" s="544">
        <v>0</v>
      </c>
      <c r="J67" s="27"/>
      <c r="K67" s="27"/>
      <c r="M67" s="63"/>
      <c r="N67" s="63"/>
      <c r="O67" s="200"/>
    </row>
    <row r="68" spans="1:15" ht="15.95" customHeight="1" x14ac:dyDescent="0.2">
      <c r="A68" s="103">
        <v>68</v>
      </c>
      <c r="B68" s="35" t="s">
        <v>172</v>
      </c>
      <c r="C68" s="195"/>
      <c r="D68" s="186">
        <f>SUMIFS('Fiche Action 5'!M:M,'Fiche Action 5'!K:K,"68")</f>
        <v>0</v>
      </c>
      <c r="E68" s="186">
        <f t="shared" si="0"/>
        <v>0</v>
      </c>
      <c r="F68" s="166">
        <v>78</v>
      </c>
      <c r="G68" s="35" t="s">
        <v>276</v>
      </c>
      <c r="H68" s="99"/>
      <c r="I68" s="545">
        <v>0</v>
      </c>
      <c r="J68" s="27"/>
      <c r="K68" s="27"/>
      <c r="M68" s="63"/>
      <c r="N68" s="63"/>
      <c r="O68" s="200"/>
    </row>
    <row r="69" spans="1:15" ht="15.95" customHeight="1" x14ac:dyDescent="0.2">
      <c r="A69" s="103"/>
      <c r="B69" s="35"/>
      <c r="C69" s="195"/>
      <c r="D69" s="202"/>
      <c r="E69" s="202"/>
      <c r="F69" s="203">
        <v>79</v>
      </c>
      <c r="G69" s="35" t="s">
        <v>277</v>
      </c>
      <c r="H69" s="99"/>
      <c r="I69" s="157">
        <f>I70</f>
        <v>0</v>
      </c>
      <c r="J69" s="27"/>
      <c r="K69" s="27"/>
      <c r="M69" s="63"/>
      <c r="N69" s="63"/>
      <c r="O69" s="200"/>
    </row>
    <row r="70" spans="1:15" ht="15.95" customHeight="1" thickBot="1" x14ac:dyDescent="0.25">
      <c r="A70" s="103">
        <v>69</v>
      </c>
      <c r="B70" s="35" t="s">
        <v>278</v>
      </c>
      <c r="C70" s="204"/>
      <c r="D70" s="205">
        <f>SUMIFS('Fiche Action 5'!M:M,'Fiche Action 5'!K:K,"69")</f>
        <v>0</v>
      </c>
      <c r="E70" s="205">
        <f t="shared" si="0"/>
        <v>0</v>
      </c>
      <c r="F70" s="234">
        <v>792</v>
      </c>
      <c r="G70" s="240" t="s">
        <v>65</v>
      </c>
      <c r="H70" s="236"/>
      <c r="I70" s="544">
        <v>0</v>
      </c>
      <c r="J70" s="27"/>
      <c r="K70" s="27"/>
      <c r="L70" s="543" t="s">
        <v>279</v>
      </c>
      <c r="M70" s="63"/>
      <c r="N70" s="63"/>
      <c r="O70" s="201"/>
    </row>
    <row r="71" spans="1:15" ht="15.95" customHeight="1" thickBot="1" x14ac:dyDescent="0.25">
      <c r="A71" s="248"/>
      <c r="B71" s="242"/>
      <c r="C71" s="251" t="s">
        <v>280</v>
      </c>
      <c r="D71" s="252">
        <f>D64+D68+D70</f>
        <v>0</v>
      </c>
      <c r="E71" s="252">
        <f t="shared" si="0"/>
        <v>0</v>
      </c>
      <c r="F71" s="248"/>
      <c r="G71" s="242"/>
      <c r="H71" s="243" t="s">
        <v>280</v>
      </c>
      <c r="I71" s="244">
        <f>I64+I68+I69</f>
        <v>0</v>
      </c>
      <c r="J71" s="27"/>
      <c r="K71" s="27"/>
      <c r="O71" s="174"/>
    </row>
    <row r="72" spans="1:15" ht="15.95" customHeight="1" thickBot="1" x14ac:dyDescent="0.25">
      <c r="A72" s="197"/>
      <c r="B72" s="726"/>
      <c r="C72" s="727"/>
      <c r="D72" s="183"/>
      <c r="E72" s="183"/>
      <c r="F72" s="167"/>
      <c r="G72" s="726"/>
      <c r="H72" s="727"/>
      <c r="I72" s="183"/>
      <c r="J72" s="27"/>
      <c r="K72" s="27"/>
      <c r="O72" s="174"/>
    </row>
    <row r="73" spans="1:15" ht="15.95" customHeight="1" thickBot="1" x14ac:dyDescent="0.25">
      <c r="A73" s="197"/>
      <c r="B73" s="206" t="s">
        <v>281</v>
      </c>
      <c r="C73" s="207"/>
      <c r="D73" s="208">
        <f>D71+D62+D55</f>
        <v>0</v>
      </c>
      <c r="E73" s="208">
        <f t="shared" si="0"/>
        <v>0</v>
      </c>
      <c r="F73" s="167"/>
      <c r="G73" s="206" t="s">
        <v>282</v>
      </c>
      <c r="H73" s="207"/>
      <c r="I73" s="208">
        <f>I71+I62+I55</f>
        <v>0</v>
      </c>
      <c r="J73" s="27"/>
      <c r="K73" s="27"/>
      <c r="O73" s="174"/>
    </row>
    <row r="74" spans="1:15" ht="15.95" customHeight="1" thickBot="1" x14ac:dyDescent="0.25">
      <c r="A74" s="197"/>
      <c r="B74" s="724"/>
      <c r="C74" s="725"/>
      <c r="D74" s="188"/>
      <c r="E74" s="188"/>
      <c r="F74" s="167"/>
      <c r="G74" s="726"/>
      <c r="H74" s="727"/>
      <c r="I74" s="209"/>
      <c r="J74" s="27"/>
      <c r="K74" s="27"/>
    </row>
    <row r="75" spans="1:15" ht="15.95" customHeight="1" thickBot="1" x14ac:dyDescent="0.25">
      <c r="A75" s="248"/>
      <c r="B75" s="250" t="s">
        <v>283</v>
      </c>
      <c r="C75" s="243"/>
      <c r="D75" s="253">
        <f>D73</f>
        <v>0</v>
      </c>
      <c r="E75" s="253">
        <f t="shared" ref="E75:E80" si="1">ROUNDUP(D75,-1)</f>
        <v>0</v>
      </c>
      <c r="F75" s="254"/>
      <c r="G75" s="250" t="s">
        <v>283</v>
      </c>
      <c r="H75" s="243"/>
      <c r="I75" s="255">
        <f>I73</f>
        <v>0</v>
      </c>
      <c r="J75" s="27"/>
      <c r="K75" s="680"/>
      <c r="M75" s="63"/>
      <c r="N75" s="63"/>
      <c r="O75" s="201"/>
    </row>
    <row r="76" spans="1:15" ht="15.95" customHeight="1" x14ac:dyDescent="0.2">
      <c r="A76" s="212"/>
      <c r="B76" s="213"/>
      <c r="C76" s="214"/>
      <c r="D76" s="215"/>
      <c r="E76" s="215"/>
      <c r="F76" s="167"/>
      <c r="G76" s="27"/>
      <c r="H76" s="216"/>
      <c r="I76" s="215"/>
      <c r="J76" s="27"/>
      <c r="K76" s="27"/>
      <c r="M76" s="63"/>
      <c r="N76" s="63"/>
      <c r="O76" s="201"/>
    </row>
    <row r="77" spans="1:15" ht="15.95" customHeight="1" x14ac:dyDescent="0.2">
      <c r="A77" s="728" t="s">
        <v>284</v>
      </c>
      <c r="B77" s="729"/>
      <c r="C77" s="730"/>
      <c r="D77" s="217">
        <f>SUM(D78:D80)</f>
        <v>0</v>
      </c>
      <c r="E77" s="217">
        <f t="shared" si="1"/>
        <v>0</v>
      </c>
      <c r="F77" s="728" t="s">
        <v>285</v>
      </c>
      <c r="G77" s="731"/>
      <c r="H77" s="732"/>
      <c r="I77" s="217">
        <f>SUM(I78:I80)</f>
        <v>0</v>
      </c>
      <c r="J77" s="27"/>
      <c r="K77" s="27"/>
      <c r="M77" s="63"/>
      <c r="N77" s="63"/>
      <c r="O77" s="201"/>
    </row>
    <row r="78" spans="1:15" ht="15.95" customHeight="1" x14ac:dyDescent="0.2">
      <c r="A78" s="234">
        <v>860</v>
      </c>
      <c r="B78" s="240" t="s">
        <v>286</v>
      </c>
      <c r="C78" s="236"/>
      <c r="D78" s="241">
        <f>SUMIFS('Fiche Action 5'!M:M,'Fiche Action 5'!K:K,"860")</f>
        <v>0</v>
      </c>
      <c r="E78" s="241">
        <f t="shared" si="1"/>
        <v>0</v>
      </c>
      <c r="F78" s="234">
        <v>870</v>
      </c>
      <c r="G78" s="240" t="s">
        <v>287</v>
      </c>
      <c r="H78" s="236"/>
      <c r="I78" s="544">
        <v>0</v>
      </c>
      <c r="J78" s="27"/>
      <c r="K78" s="27"/>
      <c r="O78" s="174"/>
    </row>
    <row r="79" spans="1:15" ht="15.95" customHeight="1" x14ac:dyDescent="0.2">
      <c r="A79" s="234">
        <v>861</v>
      </c>
      <c r="B79" s="240" t="s">
        <v>288</v>
      </c>
      <c r="C79" s="236"/>
      <c r="D79" s="241">
        <f>SUMIFS('Fiche Action 5'!M:M,'Fiche Action 5'!K:K,"861")</f>
        <v>0</v>
      </c>
      <c r="E79" s="241">
        <f t="shared" si="1"/>
        <v>0</v>
      </c>
      <c r="F79" s="234">
        <v>871</v>
      </c>
      <c r="G79" s="240" t="s">
        <v>289</v>
      </c>
      <c r="H79" s="236"/>
      <c r="I79" s="544">
        <v>0</v>
      </c>
      <c r="J79" s="27"/>
      <c r="K79" s="27"/>
    </row>
    <row r="80" spans="1:15" ht="15.95" customHeight="1" x14ac:dyDescent="0.2">
      <c r="A80" s="234">
        <v>864</v>
      </c>
      <c r="B80" s="240" t="s">
        <v>50</v>
      </c>
      <c r="C80" s="236"/>
      <c r="D80" s="241">
        <f>SUMIFS('Fiche Action 5'!M:M,'Fiche Action 5'!K:K,"864")</f>
        <v>0</v>
      </c>
      <c r="E80" s="241">
        <f t="shared" si="1"/>
        <v>0</v>
      </c>
      <c r="F80" s="234">
        <v>875</v>
      </c>
      <c r="G80" s="240" t="s">
        <v>51</v>
      </c>
      <c r="H80" s="236"/>
      <c r="I80" s="544">
        <f>E80</f>
        <v>0</v>
      </c>
      <c r="J80" s="27"/>
      <c r="K80" s="27"/>
      <c r="L80" s="543" t="s">
        <v>290</v>
      </c>
      <c r="M80" s="63"/>
      <c r="N80" s="63"/>
      <c r="O80" s="201"/>
    </row>
    <row r="81" spans="1:15" ht="15.95" customHeight="1" thickBot="1" x14ac:dyDescent="0.25">
      <c r="A81" s="218"/>
      <c r="B81" s="219"/>
      <c r="C81" s="220"/>
      <c r="D81" s="220"/>
      <c r="E81" s="220"/>
      <c r="F81" s="167"/>
      <c r="G81" s="27"/>
      <c r="H81" s="172"/>
      <c r="I81" s="220"/>
      <c r="J81" s="27"/>
      <c r="K81" s="27"/>
      <c r="O81" s="174"/>
    </row>
    <row r="82" spans="1:15" ht="15.95" customHeight="1" thickBot="1" x14ac:dyDescent="0.25">
      <c r="A82" s="192"/>
      <c r="B82" s="219"/>
      <c r="C82" s="221" t="s">
        <v>291</v>
      </c>
      <c r="D82" s="222">
        <f>D77</f>
        <v>0</v>
      </c>
      <c r="E82" s="222">
        <f>ROUNDUP(D82,-1)</f>
        <v>0</v>
      </c>
      <c r="F82" s="210"/>
      <c r="G82" s="193"/>
      <c r="H82" s="194" t="s">
        <v>292</v>
      </c>
      <c r="I82" s="211">
        <f>I77</f>
        <v>0</v>
      </c>
      <c r="J82" s="27"/>
      <c r="K82" s="27"/>
    </row>
    <row r="83" spans="1:15" ht="15.95" customHeight="1" x14ac:dyDescent="0.2">
      <c r="A83" s="167"/>
      <c r="B83" s="27"/>
      <c r="C83" s="27"/>
      <c r="D83" s="27"/>
      <c r="E83" s="27"/>
      <c r="F83" s="167"/>
      <c r="G83" s="27"/>
      <c r="H83" s="27"/>
      <c r="I83" s="27"/>
      <c r="J83" s="27"/>
      <c r="K83" s="27"/>
    </row>
    <row r="84" spans="1:15" ht="15.95" customHeight="1" x14ac:dyDescent="0.2">
      <c r="A84" s="223"/>
      <c r="B84" s="27"/>
      <c r="C84" s="259">
        <v>0.4</v>
      </c>
      <c r="D84" s="260">
        <f>D75*C84</f>
        <v>0</v>
      </c>
      <c r="E84" s="260">
        <f>ROUNDUP(D84,-1)</f>
        <v>0</v>
      </c>
      <c r="F84" s="167"/>
      <c r="G84" s="27"/>
      <c r="H84" s="27"/>
      <c r="I84" s="224">
        <f>I75-D75</f>
        <v>0</v>
      </c>
      <c r="J84" s="27"/>
      <c r="K84" s="27"/>
    </row>
    <row r="85" spans="1:15" ht="15.95" customHeight="1" x14ac:dyDescent="0.2">
      <c r="A85" s="167"/>
      <c r="B85" s="27"/>
      <c r="C85" s="27"/>
      <c r="F85" s="167"/>
      <c r="G85" s="27"/>
      <c r="H85" s="27"/>
      <c r="I85" s="27"/>
      <c r="J85" s="27"/>
      <c r="K85" s="27"/>
      <c r="M85" s="63"/>
      <c r="N85" s="63"/>
      <c r="O85" s="201"/>
    </row>
    <row r="86" spans="1:15" ht="15.95" customHeight="1" x14ac:dyDescent="0.2">
      <c r="A86" s="167"/>
      <c r="B86" s="27"/>
      <c r="C86" s="27"/>
      <c r="D86" s="256">
        <f>D73+D82</f>
        <v>0</v>
      </c>
      <c r="E86" s="256">
        <f>ROUNDUP(D86,-1)</f>
        <v>0</v>
      </c>
      <c r="F86" s="167"/>
      <c r="G86" s="27"/>
      <c r="H86" s="27"/>
      <c r="I86" s="27"/>
      <c r="J86" s="27"/>
      <c r="K86" s="27"/>
      <c r="O86" s="174"/>
    </row>
    <row r="87" spans="1:15" ht="15.95" customHeight="1" x14ac:dyDescent="0.2">
      <c r="A87" s="167"/>
      <c r="B87" s="27"/>
      <c r="C87" s="27"/>
      <c r="D87" s="27"/>
      <c r="E87" s="27"/>
      <c r="F87" s="167"/>
      <c r="G87" s="27"/>
      <c r="H87" s="27"/>
      <c r="I87" s="27"/>
      <c r="J87" s="27"/>
      <c r="K87" s="27"/>
    </row>
    <row r="89" spans="1:15" ht="15.95" customHeight="1" x14ac:dyDescent="0.2">
      <c r="M89" s="63"/>
      <c r="N89" s="63"/>
      <c r="O89" s="201"/>
    </row>
    <row r="90" spans="1:15" ht="15.95" customHeight="1" x14ac:dyDescent="0.2">
      <c r="O90" s="174"/>
    </row>
    <row r="91" spans="1:15" ht="15.95" customHeight="1" x14ac:dyDescent="0.2">
      <c r="O91" s="174"/>
    </row>
    <row r="93" spans="1:15" ht="15.95" customHeight="1" x14ac:dyDescent="0.2">
      <c r="M93" s="63"/>
      <c r="N93" s="63"/>
      <c r="O93" s="201"/>
    </row>
    <row r="94" spans="1:15" ht="15.95" customHeight="1" x14ac:dyDescent="0.2">
      <c r="O94" s="174"/>
    </row>
    <row r="96" spans="1:15" ht="15.95" customHeight="1" x14ac:dyDescent="0.2">
      <c r="O96" s="174"/>
    </row>
    <row r="97" spans="13:15" ht="15.95" customHeight="1" x14ac:dyDescent="0.2">
      <c r="O97" s="174"/>
    </row>
    <row r="98" spans="13:15" ht="15.95" customHeight="1" x14ac:dyDescent="0.2">
      <c r="O98" s="174"/>
    </row>
    <row r="102" spans="13:15" ht="15.95" customHeight="1" x14ac:dyDescent="0.2">
      <c r="M102" s="63"/>
      <c r="N102" s="63"/>
      <c r="O102" s="201"/>
    </row>
    <row r="103" spans="13:15" ht="15.95" customHeight="1" x14ac:dyDescent="0.2">
      <c r="O103" s="174"/>
    </row>
    <row r="104" spans="13:15" ht="15.95" customHeight="1" x14ac:dyDescent="0.2">
      <c r="M104" s="63"/>
      <c r="N104" s="63"/>
      <c r="O104" s="201"/>
    </row>
    <row r="105" spans="13:15" ht="15.95" customHeight="1" x14ac:dyDescent="0.2">
      <c r="O105" s="155"/>
    </row>
    <row r="106" spans="13:15" ht="15.95" customHeight="1" x14ac:dyDescent="0.2">
      <c r="M106" s="156"/>
      <c r="O106" s="201"/>
    </row>
    <row r="111" spans="13:15" ht="15.95" customHeight="1" x14ac:dyDescent="0.2">
      <c r="M111" s="63"/>
      <c r="N111" s="63"/>
      <c r="O111" s="201"/>
    </row>
    <row r="112" spans="13:15" ht="15.95" customHeight="1" x14ac:dyDescent="0.2">
      <c r="O112" s="174"/>
    </row>
    <row r="114" spans="12:15" ht="15.95" customHeight="1" x14ac:dyDescent="0.2">
      <c r="M114" s="63"/>
      <c r="N114" s="63"/>
      <c r="O114" s="201"/>
    </row>
    <row r="116" spans="12:15" ht="15.95" customHeight="1" x14ac:dyDescent="0.2">
      <c r="M116" s="63"/>
      <c r="N116" s="63"/>
      <c r="O116" s="168"/>
    </row>
    <row r="117" spans="12:15" ht="15.95" customHeight="1" x14ac:dyDescent="0.2">
      <c r="O117" s="200"/>
    </row>
    <row r="118" spans="12:15" ht="15.95" customHeight="1" x14ac:dyDescent="0.2">
      <c r="O118" s="200"/>
    </row>
    <row r="120" spans="12:15" ht="15.95" customHeight="1" x14ac:dyDescent="0.2">
      <c r="M120" s="63"/>
      <c r="N120" s="63"/>
      <c r="O120" s="201"/>
    </row>
    <row r="121" spans="12:15" ht="15.95" customHeight="1" x14ac:dyDescent="0.2">
      <c r="L121" s="540"/>
      <c r="O121" s="200"/>
    </row>
    <row r="122" spans="12:15" ht="15.95" customHeight="1" x14ac:dyDescent="0.2">
      <c r="O122" s="200"/>
    </row>
    <row r="123" spans="12:15" ht="15.95" customHeight="1" x14ac:dyDescent="0.2">
      <c r="O123" s="200"/>
    </row>
    <row r="124" spans="12:15" ht="15.95" customHeight="1" x14ac:dyDescent="0.2">
      <c r="O124" s="200"/>
    </row>
    <row r="125" spans="12:15" ht="15.95" customHeight="1" x14ac:dyDescent="0.2">
      <c r="O125" s="200"/>
    </row>
    <row r="126" spans="12:15" ht="15.95" customHeight="1" x14ac:dyDescent="0.2">
      <c r="O126" s="200"/>
    </row>
    <row r="127" spans="12:15" ht="15.95" customHeight="1" x14ac:dyDescent="0.2">
      <c r="O127" s="200"/>
    </row>
    <row r="128" spans="12:15" ht="15.95" customHeight="1" x14ac:dyDescent="0.2">
      <c r="O128" s="200"/>
    </row>
    <row r="129" spans="12:15" ht="15.95" customHeight="1" x14ac:dyDescent="0.2">
      <c r="O129" s="200"/>
    </row>
    <row r="130" spans="12:15" ht="15.95" customHeight="1" x14ac:dyDescent="0.2">
      <c r="O130" s="200"/>
    </row>
    <row r="131" spans="12:15" ht="15.95" customHeight="1" x14ac:dyDescent="0.2">
      <c r="O131" s="200"/>
    </row>
    <row r="132" spans="12:15" ht="15.95" customHeight="1" x14ac:dyDescent="0.2">
      <c r="O132" s="200"/>
    </row>
    <row r="140" spans="12:15" ht="15.95" customHeight="1" x14ac:dyDescent="0.2">
      <c r="L140" s="541"/>
      <c r="M140" s="227"/>
      <c r="N140" s="228"/>
    </row>
    <row r="141" spans="12:15" ht="15.95" customHeight="1" x14ac:dyDescent="0.2">
      <c r="L141" s="541"/>
      <c r="M141" s="227"/>
      <c r="N141" s="227"/>
    </row>
    <row r="142" spans="12:15" ht="15.95" customHeight="1" x14ac:dyDescent="0.2">
      <c r="L142" s="541"/>
      <c r="M142" s="229"/>
      <c r="N142" s="227"/>
    </row>
    <row r="143" spans="12:15" ht="15.95" customHeight="1" x14ac:dyDescent="0.2">
      <c r="L143" s="541"/>
      <c r="M143" s="227"/>
      <c r="N143" s="227"/>
    </row>
    <row r="144" spans="12:15" ht="15.95" customHeight="1" x14ac:dyDescent="0.2">
      <c r="L144" s="541"/>
      <c r="M144" s="227"/>
      <c r="N144" s="227"/>
    </row>
    <row r="145" spans="12:14" ht="15.95" customHeight="1" x14ac:dyDescent="0.2">
      <c r="L145" s="541"/>
      <c r="M145" s="227"/>
      <c r="N145" s="227"/>
    </row>
    <row r="146" spans="12:14" ht="15.95" customHeight="1" x14ac:dyDescent="0.2">
      <c r="L146" s="541"/>
      <c r="M146" s="227"/>
      <c r="N146" s="227"/>
    </row>
    <row r="147" spans="12:14" ht="15.95" customHeight="1" x14ac:dyDescent="0.2">
      <c r="L147" s="541"/>
      <c r="M147" s="227"/>
      <c r="N147" s="227"/>
    </row>
    <row r="148" spans="12:14" ht="15.95" customHeight="1" x14ac:dyDescent="0.2">
      <c r="L148" s="541"/>
      <c r="M148" s="227"/>
      <c r="N148" s="227"/>
    </row>
    <row r="149" spans="12:14" ht="15.95" customHeight="1" x14ac:dyDescent="0.2">
      <c r="L149" s="541"/>
      <c r="M149" s="227"/>
      <c r="N149" s="227"/>
    </row>
    <row r="150" spans="12:14" ht="15.95" customHeight="1" x14ac:dyDescent="0.2">
      <c r="L150" s="541"/>
      <c r="M150" s="227"/>
      <c r="N150" s="227"/>
    </row>
    <row r="151" spans="12:14" ht="15.95" customHeight="1" x14ac:dyDescent="0.2">
      <c r="L151" s="542"/>
      <c r="M151" s="227"/>
      <c r="N151" s="227"/>
    </row>
    <row r="152" spans="12:14" ht="15.95" customHeight="1" x14ac:dyDescent="0.2">
      <c r="L152" s="542"/>
      <c r="M152" s="227"/>
      <c r="N152" s="227"/>
    </row>
    <row r="153" spans="12:14" ht="15.95" customHeight="1" x14ac:dyDescent="0.2">
      <c r="L153" s="542"/>
      <c r="M153" s="227"/>
      <c r="N153" s="227"/>
    </row>
    <row r="154" spans="12:14" ht="15.95" customHeight="1" x14ac:dyDescent="0.2">
      <c r="L154" s="542"/>
      <c r="M154" s="227"/>
      <c r="N154" s="227"/>
    </row>
    <row r="155" spans="12:14" ht="15.95" customHeight="1" x14ac:dyDescent="0.2">
      <c r="L155" s="541"/>
      <c r="M155" s="227"/>
      <c r="N155" s="227"/>
    </row>
    <row r="156" spans="12:14" ht="15.95" customHeight="1" x14ac:dyDescent="0.2">
      <c r="L156" s="542"/>
      <c r="M156" s="227"/>
      <c r="N156" s="227"/>
    </row>
    <row r="157" spans="12:14" ht="15.95" customHeight="1" x14ac:dyDescent="0.2">
      <c r="L157" s="542"/>
      <c r="M157" s="227"/>
      <c r="N157" s="227"/>
    </row>
  </sheetData>
  <sheetProtection sheet="1" formatCells="0" formatColumns="0" insertRows="0"/>
  <mergeCells count="22">
    <mergeCell ref="L23:L24"/>
    <mergeCell ref="A6:C6"/>
    <mergeCell ref="F6:H6"/>
    <mergeCell ref="A1:I1"/>
    <mergeCell ref="A2:I2"/>
    <mergeCell ref="A3:I3"/>
    <mergeCell ref="A4:I4"/>
    <mergeCell ref="A5:I5"/>
    <mergeCell ref="L1:M1"/>
    <mergeCell ref="L2:M2"/>
    <mergeCell ref="L3:M3"/>
    <mergeCell ref="B74:C74"/>
    <mergeCell ref="G74:H74"/>
    <mergeCell ref="A77:C77"/>
    <mergeCell ref="F77:H77"/>
    <mergeCell ref="G8:H8"/>
    <mergeCell ref="B61:C61"/>
    <mergeCell ref="G61:H61"/>
    <mergeCell ref="B63:C63"/>
    <mergeCell ref="G63:H63"/>
    <mergeCell ref="B72:C72"/>
    <mergeCell ref="G72:H72"/>
  </mergeCells>
  <hyperlinks>
    <hyperlink ref="L39" r:id="rId1" location=":~:text=Conclusion%20%3A%20Les%20frais%20bancaires%20soumis,%C2%AB%20Charges%20d'int%C3%A9r%C3%AAts%20%C2%BB." xr:uid="{CA6522D4-7C4B-4360-8B4B-D3C2665E3A05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9E5FD-3E01-4FB6-884E-2EFF7FD0FCD2}">
  <sheetPr>
    <tabColor rgb="FF00B0F0"/>
  </sheetPr>
  <dimension ref="A1:X175"/>
  <sheetViews>
    <sheetView zoomScaleNormal="100" workbookViewId="0">
      <pane ySplit="7" topLeftCell="A137" activePane="bottomLeft" state="frozen"/>
      <selection activeCell="H21" sqref="H21"/>
      <selection pane="bottomLeft" activeCell="E1" sqref="E1:V1"/>
    </sheetView>
  </sheetViews>
  <sheetFormatPr baseColWidth="10" defaultColWidth="11.42578125" defaultRowHeight="12.75" x14ac:dyDescent="0.2"/>
  <cols>
    <col min="1" max="1" width="7.5703125" style="161" bestFit="1" customWidth="1"/>
    <col min="2" max="2" width="10.7109375" style="161" customWidth="1"/>
    <col min="3" max="3" width="11.42578125" style="162"/>
    <col min="4" max="4" width="27.42578125" style="162" customWidth="1"/>
    <col min="5" max="5" width="8.7109375" style="162" customWidth="1"/>
    <col min="6" max="7" width="12.7109375" style="162" customWidth="1"/>
    <col min="8" max="8" width="14.42578125" style="162" bestFit="1" customWidth="1"/>
    <col min="9" max="9" width="8.7109375" style="498" customWidth="1"/>
    <col min="10" max="10" width="2.7109375" style="162" customWidth="1"/>
    <col min="11" max="11" width="4.7109375" style="163" customWidth="1"/>
    <col min="12" max="12" width="39.42578125" style="162" customWidth="1"/>
    <col min="13" max="13" width="8.7109375" style="498" customWidth="1"/>
    <col min="14" max="14" width="1.7109375" style="162" customWidth="1"/>
    <col min="15" max="15" width="4.7109375" style="162" customWidth="1"/>
    <col min="16" max="16" width="21.7109375" style="162" customWidth="1"/>
    <col min="17" max="17" width="8.7109375" style="498" customWidth="1"/>
    <col min="18" max="18" width="11.42578125" style="162"/>
    <col min="19" max="16384" width="11.42578125" style="161"/>
  </cols>
  <sheetData>
    <row r="1" spans="1:24" x14ac:dyDescent="0.2">
      <c r="A1" s="275"/>
      <c r="B1" s="276" t="s">
        <v>1</v>
      </c>
      <c r="C1" s="710" t="str">
        <f>IFERROR(IF(ISBLANK('Liste de vos actions'!B16),"",'Liste de vos actions'!B16),"")</f>
        <v/>
      </c>
      <c r="D1" s="711"/>
      <c r="E1" s="706" t="s">
        <v>1159</v>
      </c>
      <c r="F1" s="707"/>
      <c r="G1" s="707"/>
      <c r="H1" s="707"/>
      <c r="I1" s="707"/>
      <c r="J1" s="707"/>
      <c r="K1" s="707"/>
      <c r="L1" s="708"/>
      <c r="M1" s="278"/>
      <c r="N1" s="277"/>
      <c r="O1" s="280"/>
      <c r="P1" s="281"/>
      <c r="Q1" s="282"/>
      <c r="R1" s="283" t="s">
        <v>3</v>
      </c>
      <c r="S1" s="283" t="s">
        <v>4</v>
      </c>
      <c r="T1" s="283" t="s">
        <v>5</v>
      </c>
      <c r="U1" s="283" t="s">
        <v>6</v>
      </c>
      <c r="V1" s="283" t="s">
        <v>7</v>
      </c>
      <c r="W1" s="283" t="s">
        <v>8</v>
      </c>
      <c r="X1" s="275"/>
    </row>
    <row r="2" spans="1:24" x14ac:dyDescent="0.2">
      <c r="A2" s="275"/>
      <c r="B2" s="284"/>
      <c r="C2" s="285"/>
      <c r="D2" s="286"/>
      <c r="E2" s="277"/>
      <c r="F2" s="502"/>
      <c r="G2" s="277"/>
      <c r="H2" s="503"/>
      <c r="I2" s="278"/>
      <c r="J2" s="277"/>
      <c r="K2" s="279"/>
      <c r="L2" s="277"/>
      <c r="M2" s="278"/>
      <c r="N2" s="277"/>
      <c r="O2" s="280"/>
      <c r="P2" s="287" t="s">
        <v>9</v>
      </c>
      <c r="Q2" s="288">
        <f>'Budget Action 6'!$D$75</f>
        <v>0</v>
      </c>
      <c r="R2" s="289">
        <f>'Budget Action 6'!D8</f>
        <v>0</v>
      </c>
      <c r="S2" s="289">
        <f>'Budget Action 6'!D35+'Budget Action 6'!D31</f>
        <v>0</v>
      </c>
      <c r="T2" s="289">
        <f>'Budget Action 6'!D37</f>
        <v>0</v>
      </c>
      <c r="U2" s="289">
        <f>'Budget Action 6'!D45</f>
        <v>0</v>
      </c>
      <c r="V2" s="289">
        <f>'Budget Action 6'!D36</f>
        <v>0</v>
      </c>
      <c r="W2" s="289">
        <f>'Budget Action 6'!D26</f>
        <v>0</v>
      </c>
      <c r="X2" s="275"/>
    </row>
    <row r="3" spans="1:24" x14ac:dyDescent="0.2">
      <c r="A3" s="275"/>
      <c r="B3" s="284"/>
      <c r="C3" s="290"/>
      <c r="D3" s="291" t="s">
        <v>10</v>
      </c>
      <c r="E3" s="528">
        <v>0.35</v>
      </c>
      <c r="F3" s="277"/>
      <c r="G3" s="505" t="s">
        <v>11</v>
      </c>
      <c r="H3" s="506" t="s">
        <v>12</v>
      </c>
      <c r="I3" s="502"/>
      <c r="J3" s="277"/>
      <c r="K3" s="279"/>
      <c r="L3" s="277"/>
      <c r="M3" s="278"/>
      <c r="N3" s="277"/>
      <c r="O3" s="280"/>
      <c r="P3" s="295" t="s">
        <v>13</v>
      </c>
      <c r="Q3" s="296">
        <f>'Budget Action 6'!$D$84</f>
        <v>0</v>
      </c>
      <c r="R3" s="297"/>
      <c r="S3" s="297"/>
      <c r="T3" s="297"/>
      <c r="U3" s="297"/>
      <c r="V3" s="297"/>
      <c r="W3" s="297"/>
      <c r="X3" s="298"/>
    </row>
    <row r="4" spans="1:24" ht="12.75" customHeight="1" x14ac:dyDescent="0.2">
      <c r="A4" s="275"/>
      <c r="B4" s="284"/>
      <c r="C4" s="299"/>
      <c r="D4" s="300" t="s">
        <v>14</v>
      </c>
      <c r="E4" s="672">
        <v>0.57499999999999996</v>
      </c>
      <c r="F4" s="507" t="s">
        <v>15</v>
      </c>
      <c r="G4" s="526">
        <v>9.2100000000000009</v>
      </c>
      <c r="H4" s="527">
        <v>13.57</v>
      </c>
      <c r="I4" s="502"/>
      <c r="J4" s="722" t="s">
        <v>16</v>
      </c>
      <c r="K4" s="722"/>
      <c r="L4" s="722"/>
      <c r="M4" s="278"/>
      <c r="N4" s="277"/>
      <c r="O4" s="280"/>
      <c r="P4" s="303" t="s">
        <v>17</v>
      </c>
      <c r="Q4" s="304">
        <f>'Budget Action 6'!$D$82</f>
        <v>0</v>
      </c>
      <c r="R4" s="297"/>
      <c r="S4" s="297"/>
      <c r="T4" s="297"/>
      <c r="U4" s="297"/>
      <c r="V4" s="297"/>
      <c r="W4" s="297"/>
      <c r="X4" s="298"/>
    </row>
    <row r="5" spans="1:24" x14ac:dyDescent="0.2">
      <c r="A5" s="275"/>
      <c r="B5" s="284"/>
      <c r="C5" s="292"/>
      <c r="D5" s="294" t="s">
        <v>18</v>
      </c>
      <c r="E5" s="528">
        <v>70</v>
      </c>
      <c r="F5" s="507" t="s">
        <v>19</v>
      </c>
      <c r="G5" s="530">
        <v>50</v>
      </c>
      <c r="H5" s="504"/>
      <c r="I5" s="502"/>
      <c r="J5" s="723"/>
      <c r="K5" s="723"/>
      <c r="L5" s="723"/>
      <c r="M5" s="278"/>
      <c r="N5" s="277"/>
      <c r="O5" s="280"/>
      <c r="P5" s="303"/>
      <c r="Q5" s="304"/>
      <c r="R5" s="297"/>
      <c r="S5" s="297"/>
      <c r="T5" s="297"/>
      <c r="U5" s="297"/>
      <c r="V5" s="297"/>
      <c r="W5" s="297"/>
      <c r="X5" s="298"/>
    </row>
    <row r="6" spans="1:24" x14ac:dyDescent="0.2">
      <c r="A6" s="275"/>
      <c r="B6" s="284"/>
      <c r="C6" s="301"/>
      <c r="D6" s="300" t="s">
        <v>20</v>
      </c>
      <c r="E6" s="529">
        <v>160</v>
      </c>
      <c r="F6" s="507" t="s">
        <v>21</v>
      </c>
      <c r="G6" s="508"/>
      <c r="H6" s="531">
        <v>11.07</v>
      </c>
      <c r="I6" s="502"/>
      <c r="J6" s="723"/>
      <c r="K6" s="723"/>
      <c r="L6" s="723"/>
      <c r="M6" s="278"/>
      <c r="N6" s="277"/>
      <c r="O6" s="280"/>
      <c r="P6" s="303"/>
      <c r="Q6" s="304"/>
      <c r="R6" s="297"/>
      <c r="S6" s="297"/>
      <c r="T6" s="297"/>
      <c r="U6" s="297"/>
      <c r="V6" s="297"/>
      <c r="W6" s="297"/>
      <c r="X6" s="298"/>
    </row>
    <row r="7" spans="1:24" x14ac:dyDescent="0.2">
      <c r="A7" s="275"/>
      <c r="B7" s="275"/>
      <c r="C7" s="277"/>
      <c r="D7" s="277"/>
      <c r="E7" s="277"/>
      <c r="F7" s="277"/>
      <c r="G7" s="277"/>
      <c r="H7" s="277"/>
      <c r="I7" s="278"/>
      <c r="J7" s="277"/>
      <c r="K7" s="279"/>
      <c r="L7" s="277"/>
      <c r="M7" s="278"/>
      <c r="N7" s="277"/>
      <c r="O7" s="277"/>
      <c r="P7" s="277"/>
      <c r="Q7" s="278"/>
      <c r="R7" s="277"/>
      <c r="S7" s="275"/>
      <c r="T7" s="275"/>
      <c r="U7" s="275"/>
      <c r="V7" s="275"/>
      <c r="W7" s="275"/>
      <c r="X7" s="275"/>
    </row>
    <row r="8" spans="1:24" x14ac:dyDescent="0.2">
      <c r="A8" s="276" t="str">
        <f t="shared" ref="A8:A78" si="0">IF(ISBLANK($C$1),"",$C$1)</f>
        <v/>
      </c>
      <c r="B8" s="642" t="s">
        <v>22</v>
      </c>
      <c r="C8" s="643"/>
      <c r="D8" s="643"/>
      <c r="E8" s="643"/>
      <c r="F8" s="579" t="s">
        <v>23</v>
      </c>
      <c r="G8" s="579" t="s">
        <v>24</v>
      </c>
      <c r="H8" s="643"/>
      <c r="I8" s="644">
        <f>I9+I15+I16+I22+I29</f>
        <v>0</v>
      </c>
      <c r="J8" s="277"/>
      <c r="K8" s="305"/>
      <c r="L8" s="277"/>
      <c r="M8" s="306"/>
      <c r="N8" s="277"/>
      <c r="O8" s="307"/>
      <c r="P8" s="277"/>
      <c r="Q8" s="306"/>
      <c r="R8" s="277"/>
      <c r="S8" s="275"/>
      <c r="T8" s="275"/>
      <c r="U8" s="275"/>
      <c r="V8" s="275"/>
      <c r="W8" s="275"/>
      <c r="X8" s="275"/>
    </row>
    <row r="9" spans="1:24" x14ac:dyDescent="0.2">
      <c r="A9" s="276" t="str">
        <f t="shared" si="0"/>
        <v/>
      </c>
      <c r="B9" s="595"/>
      <c r="C9" s="309" t="s">
        <v>25</v>
      </c>
      <c r="D9" s="309"/>
      <c r="E9" s="310"/>
      <c r="F9" s="311">
        <f>$G$4</f>
        <v>9.2100000000000009</v>
      </c>
      <c r="G9" s="311">
        <f>$H$4</f>
        <v>13.57</v>
      </c>
      <c r="H9" s="312" t="s">
        <v>26</v>
      </c>
      <c r="I9" s="313">
        <f>SUM(E11:E14)*G9</f>
        <v>0</v>
      </c>
      <c r="J9" s="277"/>
      <c r="K9" s="314">
        <v>64</v>
      </c>
      <c r="L9" s="315" t="s">
        <v>27</v>
      </c>
      <c r="M9" s="306"/>
      <c r="N9" s="277"/>
      <c r="O9" s="307"/>
      <c r="P9" s="277"/>
      <c r="Q9" s="306"/>
      <c r="R9" s="719" t="s">
        <v>28</v>
      </c>
      <c r="S9" s="720"/>
      <c r="T9" s="720"/>
      <c r="U9" s="721"/>
      <c r="V9" s="275"/>
      <c r="W9" s="275"/>
      <c r="X9" s="275"/>
    </row>
    <row r="10" spans="1:24" x14ac:dyDescent="0.2">
      <c r="A10" s="276" t="str">
        <f t="shared" si="0"/>
        <v/>
      </c>
      <c r="B10" s="596"/>
      <c r="C10" s="317"/>
      <c r="D10" s="318" t="s">
        <v>29</v>
      </c>
      <c r="E10" s="319"/>
      <c r="F10" s="320" t="s">
        <v>30</v>
      </c>
      <c r="G10" s="320" t="s">
        <v>31</v>
      </c>
      <c r="H10" s="321" t="s">
        <v>32</v>
      </c>
      <c r="I10" s="322">
        <f>SUM(E11:E14)*F9</f>
        <v>0</v>
      </c>
      <c r="J10" s="277"/>
      <c r="K10" s="323">
        <v>641</v>
      </c>
      <c r="L10" s="277" t="s">
        <v>33</v>
      </c>
      <c r="M10" s="306" t="str">
        <f>IF(A10="","",(I10))</f>
        <v/>
      </c>
      <c r="N10" s="277"/>
      <c r="O10" s="307"/>
      <c r="P10" s="277"/>
      <c r="Q10" s="306"/>
      <c r="R10" s="713" t="s">
        <v>34</v>
      </c>
      <c r="S10" s="714"/>
      <c r="T10" s="714"/>
      <c r="U10" s="715"/>
      <c r="V10" s="275"/>
      <c r="W10" s="275"/>
      <c r="X10" s="275"/>
    </row>
    <row r="11" spans="1:24" x14ac:dyDescent="0.2">
      <c r="A11" s="276" t="str">
        <f t="shared" si="0"/>
        <v/>
      </c>
      <c r="B11" s="596"/>
      <c r="C11" s="317"/>
      <c r="D11" s="324" t="s">
        <v>35</v>
      </c>
      <c r="E11" s="325">
        <f>F11*G11</f>
        <v>0</v>
      </c>
      <c r="F11" s="499">
        <v>0</v>
      </c>
      <c r="G11" s="499">
        <v>0</v>
      </c>
      <c r="H11" s="321" t="s">
        <v>36</v>
      </c>
      <c r="I11" s="322">
        <f>I9-I10</f>
        <v>0</v>
      </c>
      <c r="J11" s="277"/>
      <c r="K11" s="323">
        <v>645</v>
      </c>
      <c r="L11" s="327" t="s">
        <v>37</v>
      </c>
      <c r="M11" s="306" t="str">
        <f>IF(A11="","",(I11))</f>
        <v/>
      </c>
      <c r="N11" s="277"/>
      <c r="O11" s="307"/>
      <c r="P11" s="277"/>
      <c r="Q11" s="306"/>
      <c r="R11" s="716"/>
      <c r="S11" s="717"/>
      <c r="T11" s="717"/>
      <c r="U11" s="718"/>
      <c r="V11" s="275"/>
      <c r="W11" s="275"/>
      <c r="X11" s="275"/>
    </row>
    <row r="12" spans="1:24" x14ac:dyDescent="0.2">
      <c r="A12" s="276" t="str">
        <f t="shared" si="0"/>
        <v/>
      </c>
      <c r="B12" s="596"/>
      <c r="C12" s="317"/>
      <c r="D12" s="324" t="s">
        <v>38</v>
      </c>
      <c r="E12" s="568">
        <f>E11*0.2</f>
        <v>0</v>
      </c>
      <c r="F12" s="317"/>
      <c r="G12" s="317"/>
      <c r="H12" s="317"/>
      <c r="I12" s="329"/>
      <c r="J12" s="277"/>
      <c r="K12" s="305"/>
      <c r="L12" s="277"/>
      <c r="M12" s="306"/>
      <c r="N12" s="277"/>
      <c r="O12" s="307"/>
      <c r="P12" s="277"/>
      <c r="Q12" s="306"/>
      <c r="R12" s="277"/>
      <c r="S12" s="275"/>
      <c r="T12" s="275"/>
      <c r="U12" s="275"/>
      <c r="V12" s="275"/>
      <c r="W12" s="275"/>
      <c r="X12" s="275"/>
    </row>
    <row r="13" spans="1:24" x14ac:dyDescent="0.2">
      <c r="A13" s="276" t="str">
        <f t="shared" si="0"/>
        <v/>
      </c>
      <c r="B13" s="596"/>
      <c r="C13" s="317"/>
      <c r="D13" s="324" t="s">
        <v>39</v>
      </c>
      <c r="E13" s="271">
        <v>0</v>
      </c>
      <c r="F13" s="317"/>
      <c r="G13" s="317"/>
      <c r="H13" s="317"/>
      <c r="I13" s="329"/>
      <c r="J13" s="277"/>
      <c r="K13" s="305"/>
      <c r="L13" s="277"/>
      <c r="M13" s="306"/>
      <c r="N13" s="277"/>
      <c r="O13" s="307"/>
      <c r="P13" s="277"/>
      <c r="Q13" s="306"/>
      <c r="R13" s="277"/>
      <c r="S13" s="275"/>
      <c r="T13" s="275"/>
      <c r="U13" s="275"/>
      <c r="V13" s="275"/>
      <c r="W13" s="275"/>
      <c r="X13" s="275"/>
    </row>
    <row r="14" spans="1:24" x14ac:dyDescent="0.2">
      <c r="A14" s="276" t="str">
        <f t="shared" si="0"/>
        <v/>
      </c>
      <c r="B14" s="596"/>
      <c r="C14" s="317"/>
      <c r="D14" s="324" t="s">
        <v>40</v>
      </c>
      <c r="E14" s="271">
        <v>0</v>
      </c>
      <c r="F14" s="317"/>
      <c r="G14" s="317"/>
      <c r="H14" s="317"/>
      <c r="I14" s="329"/>
      <c r="J14" s="277"/>
      <c r="K14" s="305"/>
      <c r="L14" s="277"/>
      <c r="M14" s="306"/>
      <c r="N14" s="277"/>
      <c r="O14" s="307"/>
      <c r="P14" s="277"/>
      <c r="Q14" s="306"/>
      <c r="R14" s="277"/>
      <c r="S14" s="275"/>
      <c r="T14" s="275"/>
      <c r="U14" s="275"/>
      <c r="V14" s="275"/>
      <c r="W14" s="275"/>
      <c r="X14" s="275"/>
    </row>
    <row r="15" spans="1:24" x14ac:dyDescent="0.2">
      <c r="A15" s="276" t="str">
        <f t="shared" si="0"/>
        <v/>
      </c>
      <c r="B15" s="597"/>
      <c r="C15" s="331"/>
      <c r="D15" s="332" t="s">
        <v>41</v>
      </c>
      <c r="E15" s="333" t="s">
        <v>42</v>
      </c>
      <c r="F15" s="272">
        <v>0</v>
      </c>
      <c r="G15" s="335">
        <f>E4</f>
        <v>0.57499999999999996</v>
      </c>
      <c r="H15" s="331"/>
      <c r="I15" s="336">
        <f>F15*G15</f>
        <v>0</v>
      </c>
      <c r="J15" s="277"/>
      <c r="K15" s="323">
        <v>625</v>
      </c>
      <c r="L15" s="277" t="s">
        <v>43</v>
      </c>
      <c r="M15" s="306" t="str">
        <f>IF(A15="","",(I15))</f>
        <v/>
      </c>
      <c r="N15" s="277"/>
      <c r="O15" s="307"/>
      <c r="P15" s="277"/>
      <c r="Q15" s="306"/>
      <c r="R15" s="277"/>
      <c r="S15" s="275"/>
      <c r="T15" s="275"/>
      <c r="U15" s="275"/>
      <c r="V15" s="275"/>
      <c r="W15" s="275"/>
      <c r="X15" s="275"/>
    </row>
    <row r="16" spans="1:24" x14ac:dyDescent="0.2">
      <c r="A16" s="276" t="str">
        <f t="shared" si="0"/>
        <v/>
      </c>
      <c r="B16" s="595"/>
      <c r="C16" s="309" t="s">
        <v>19</v>
      </c>
      <c r="D16" s="309"/>
      <c r="E16" s="310"/>
      <c r="F16" s="311">
        <f>$G$5</f>
        <v>50</v>
      </c>
      <c r="G16" s="317"/>
      <c r="H16" s="312" t="s">
        <v>44</v>
      </c>
      <c r="I16" s="313">
        <f>SUM(E18:E21)*F16</f>
        <v>0</v>
      </c>
      <c r="J16" s="277"/>
      <c r="K16" s="314">
        <v>62</v>
      </c>
      <c r="L16" s="315" t="s">
        <v>45</v>
      </c>
      <c r="M16" s="306"/>
      <c r="N16" s="277"/>
      <c r="O16" s="307"/>
      <c r="P16" s="277"/>
      <c r="Q16" s="306"/>
      <c r="R16" s="277"/>
      <c r="S16" s="275"/>
      <c r="T16" s="275"/>
      <c r="U16" s="275"/>
      <c r="V16" s="275"/>
      <c r="W16" s="275"/>
      <c r="X16" s="275"/>
    </row>
    <row r="17" spans="1:24" x14ac:dyDescent="0.2">
      <c r="A17" s="276" t="str">
        <f t="shared" si="0"/>
        <v/>
      </c>
      <c r="B17" s="596"/>
      <c r="C17" s="317"/>
      <c r="D17" s="318" t="s">
        <v>29</v>
      </c>
      <c r="E17" s="319"/>
      <c r="F17" s="320" t="s">
        <v>30</v>
      </c>
      <c r="G17" s="320" t="s">
        <v>31</v>
      </c>
      <c r="H17" s="317"/>
      <c r="I17" s="337"/>
      <c r="J17" s="277"/>
      <c r="K17" s="323">
        <v>621</v>
      </c>
      <c r="L17" s="277" t="s">
        <v>46</v>
      </c>
      <c r="M17" s="306" t="str">
        <f>IF(A17="","",(I16))</f>
        <v/>
      </c>
      <c r="N17" s="277"/>
      <c r="O17" s="307"/>
      <c r="P17" s="277"/>
      <c r="Q17" s="306"/>
      <c r="R17" s="277"/>
      <c r="S17" s="275"/>
      <c r="T17" s="275"/>
      <c r="U17" s="275"/>
      <c r="V17" s="275"/>
      <c r="W17" s="275"/>
      <c r="X17" s="275"/>
    </row>
    <row r="18" spans="1:24" x14ac:dyDescent="0.2">
      <c r="A18" s="276" t="str">
        <f t="shared" si="0"/>
        <v/>
      </c>
      <c r="B18" s="596"/>
      <c r="C18" s="317"/>
      <c r="D18" s="324" t="s">
        <v>35</v>
      </c>
      <c r="E18" s="325">
        <f>F18*G18</f>
        <v>0</v>
      </c>
      <c r="F18" s="499">
        <v>0</v>
      </c>
      <c r="G18" s="499">
        <v>0</v>
      </c>
      <c r="H18" s="317"/>
      <c r="I18" s="337"/>
      <c r="J18" s="277"/>
      <c r="K18" s="305"/>
      <c r="L18" s="277"/>
      <c r="M18" s="306"/>
      <c r="N18" s="277"/>
      <c r="O18" s="307"/>
      <c r="P18" s="277"/>
      <c r="Q18" s="306"/>
      <c r="R18" s="277"/>
      <c r="S18" s="275"/>
      <c r="T18" s="275"/>
      <c r="U18" s="275"/>
      <c r="V18" s="275"/>
      <c r="W18" s="275"/>
      <c r="X18" s="275"/>
    </row>
    <row r="19" spans="1:24" x14ac:dyDescent="0.2">
      <c r="A19" s="276" t="str">
        <f t="shared" si="0"/>
        <v/>
      </c>
      <c r="B19" s="596"/>
      <c r="C19" s="317"/>
      <c r="D19" s="324" t="s">
        <v>38</v>
      </c>
      <c r="E19" s="568">
        <v>0</v>
      </c>
      <c r="F19" s="338" t="s">
        <v>47</v>
      </c>
      <c r="G19" s="317"/>
      <c r="H19" s="317"/>
      <c r="I19" s="329"/>
      <c r="J19" s="277"/>
      <c r="K19" s="305"/>
      <c r="L19" s="277"/>
      <c r="M19" s="306"/>
      <c r="N19" s="277"/>
      <c r="O19" s="307"/>
      <c r="P19" s="277"/>
      <c r="Q19" s="306"/>
      <c r="R19" s="277"/>
      <c r="S19" s="275"/>
      <c r="T19" s="275"/>
      <c r="U19" s="275"/>
      <c r="V19" s="275"/>
      <c r="W19" s="275"/>
      <c r="X19" s="275"/>
    </row>
    <row r="20" spans="1:24" x14ac:dyDescent="0.2">
      <c r="A20" s="276" t="str">
        <f t="shared" si="0"/>
        <v/>
      </c>
      <c r="B20" s="596"/>
      <c r="C20" s="317"/>
      <c r="D20" s="324" t="s">
        <v>39</v>
      </c>
      <c r="E20" s="271">
        <v>0</v>
      </c>
      <c r="F20" s="317"/>
      <c r="G20" s="317"/>
      <c r="H20" s="317"/>
      <c r="I20" s="329"/>
      <c r="J20" s="277"/>
      <c r="K20" s="305"/>
      <c r="L20" s="277"/>
      <c r="M20" s="306"/>
      <c r="N20" s="277"/>
      <c r="O20" s="307"/>
      <c r="P20" s="277"/>
      <c r="Q20" s="306"/>
      <c r="R20" s="277"/>
      <c r="S20" s="275"/>
      <c r="T20" s="275"/>
      <c r="U20" s="275"/>
      <c r="V20" s="275"/>
      <c r="W20" s="275"/>
      <c r="X20" s="275"/>
    </row>
    <row r="21" spans="1:24" x14ac:dyDescent="0.2">
      <c r="A21" s="276" t="str">
        <f t="shared" si="0"/>
        <v/>
      </c>
      <c r="B21" s="596"/>
      <c r="C21" s="317"/>
      <c r="D21" s="324" t="s">
        <v>40</v>
      </c>
      <c r="E21" s="271">
        <v>0</v>
      </c>
      <c r="F21" s="317"/>
      <c r="G21" s="317"/>
      <c r="H21" s="317"/>
      <c r="I21" s="329"/>
      <c r="J21" s="277"/>
      <c r="K21" s="305"/>
      <c r="L21" s="277"/>
      <c r="M21" s="306"/>
      <c r="N21" s="277"/>
      <c r="O21" s="307"/>
      <c r="P21" s="277"/>
      <c r="Q21" s="306"/>
      <c r="R21" s="277"/>
      <c r="S21" s="275"/>
      <c r="T21" s="275"/>
      <c r="U21" s="275"/>
      <c r="V21" s="275"/>
      <c r="W21" s="275"/>
      <c r="X21" s="275"/>
    </row>
    <row r="22" spans="1:24" ht="12.75" customHeight="1" x14ac:dyDescent="0.2">
      <c r="A22" s="276" t="str">
        <f t="shared" si="0"/>
        <v/>
      </c>
      <c r="B22" s="597"/>
      <c r="C22" s="331"/>
      <c r="D22" s="332" t="s">
        <v>41</v>
      </c>
      <c r="E22" s="333" t="s">
        <v>42</v>
      </c>
      <c r="F22" s="271">
        <v>0</v>
      </c>
      <c r="G22" s="339">
        <f>E4</f>
        <v>0.57499999999999996</v>
      </c>
      <c r="H22" s="331"/>
      <c r="I22" s="336">
        <f>F22*G22</f>
        <v>0</v>
      </c>
      <c r="J22" s="640"/>
      <c r="K22" s="323">
        <v>625</v>
      </c>
      <c r="L22" s="277" t="s">
        <v>43</v>
      </c>
      <c r="M22" s="306" t="str">
        <f t="shared" ref="M22" si="1">IF(A22="","",(I22))</f>
        <v/>
      </c>
      <c r="N22" s="277"/>
      <c r="O22" s="307"/>
      <c r="P22" s="277"/>
      <c r="Q22" s="306"/>
      <c r="R22" s="277"/>
      <c r="S22" s="275"/>
      <c r="T22" s="275"/>
      <c r="U22" s="275"/>
      <c r="V22" s="275"/>
      <c r="W22" s="275"/>
      <c r="X22" s="275"/>
    </row>
    <row r="23" spans="1:24" x14ac:dyDescent="0.2">
      <c r="A23" s="276" t="str">
        <f t="shared" si="0"/>
        <v/>
      </c>
      <c r="B23" s="595"/>
      <c r="C23" s="309" t="s">
        <v>48</v>
      </c>
      <c r="D23" s="309"/>
      <c r="E23" s="310"/>
      <c r="F23" s="340"/>
      <c r="G23" s="341">
        <f>$H$6</f>
        <v>11.07</v>
      </c>
      <c r="H23" s="312" t="s">
        <v>49</v>
      </c>
      <c r="I23" s="313">
        <f>SUM(E25:E28)*G23</f>
        <v>0</v>
      </c>
      <c r="J23" s="641"/>
      <c r="K23" s="342">
        <v>864</v>
      </c>
      <c r="L23" s="343" t="s">
        <v>50</v>
      </c>
      <c r="M23" s="306" t="str">
        <f>IF(A23="","",(I23))</f>
        <v/>
      </c>
      <c r="N23" s="344"/>
      <c r="O23" s="305">
        <v>875</v>
      </c>
      <c r="P23" s="277" t="s">
        <v>51</v>
      </c>
      <c r="Q23" s="345" t="str">
        <f>IF(A23="","",(I23))</f>
        <v/>
      </c>
      <c r="R23" s="275"/>
      <c r="S23" s="275"/>
      <c r="T23" s="275"/>
      <c r="U23" s="275"/>
      <c r="V23" s="275"/>
      <c r="W23" s="275"/>
    </row>
    <row r="24" spans="1:24" x14ac:dyDescent="0.2">
      <c r="A24" s="276" t="str">
        <f t="shared" si="0"/>
        <v/>
      </c>
      <c r="B24" s="596"/>
      <c r="C24" s="317"/>
      <c r="D24" s="318" t="s">
        <v>29</v>
      </c>
      <c r="E24" s="319"/>
      <c r="F24" s="320" t="s">
        <v>30</v>
      </c>
      <c r="G24" s="320" t="s">
        <v>31</v>
      </c>
      <c r="H24" s="346"/>
      <c r="I24" s="347"/>
      <c r="J24" s="640"/>
      <c r="K24" s="279"/>
      <c r="L24" s="277"/>
      <c r="M24" s="306"/>
      <c r="N24" s="277"/>
      <c r="O24" s="305"/>
      <c r="P24" s="277"/>
      <c r="Q24" s="306"/>
      <c r="R24" s="277"/>
      <c r="S24" s="275"/>
      <c r="T24" s="275"/>
      <c r="U24" s="275"/>
      <c r="V24" s="275"/>
      <c r="W24" s="275"/>
      <c r="X24" s="275"/>
    </row>
    <row r="25" spans="1:24" x14ac:dyDescent="0.2">
      <c r="A25" s="276" t="str">
        <f t="shared" si="0"/>
        <v/>
      </c>
      <c r="B25" s="596"/>
      <c r="C25" s="317"/>
      <c r="D25" s="324" t="s">
        <v>35</v>
      </c>
      <c r="E25" s="325">
        <f>F25*G25</f>
        <v>0</v>
      </c>
      <c r="F25" s="499">
        <v>0</v>
      </c>
      <c r="G25" s="499">
        <v>0</v>
      </c>
      <c r="H25" s="346"/>
      <c r="I25" s="347"/>
      <c r="J25" s="277"/>
      <c r="K25" s="305"/>
      <c r="L25" s="277"/>
      <c r="M25" s="306"/>
      <c r="N25" s="277"/>
      <c r="O25" s="305"/>
      <c r="P25" s="277"/>
      <c r="Q25" s="306"/>
      <c r="R25" s="277"/>
      <c r="S25" s="275"/>
      <c r="T25" s="275"/>
      <c r="U25" s="275"/>
      <c r="V25" s="275"/>
      <c r="W25" s="275"/>
      <c r="X25" s="275"/>
    </row>
    <row r="26" spans="1:24" x14ac:dyDescent="0.2">
      <c r="A26" s="276" t="str">
        <f t="shared" si="0"/>
        <v/>
      </c>
      <c r="B26" s="596"/>
      <c r="C26" s="317"/>
      <c r="D26" s="324" t="s">
        <v>38</v>
      </c>
      <c r="E26" s="568">
        <f>0.2*E25</f>
        <v>0</v>
      </c>
      <c r="F26" s="317"/>
      <c r="G26" s="317"/>
      <c r="H26" s="317"/>
      <c r="I26" s="329"/>
      <c r="J26" s="277"/>
      <c r="K26" s="305"/>
      <c r="L26" s="277"/>
      <c r="M26" s="306"/>
      <c r="N26" s="277"/>
      <c r="O26" s="305"/>
      <c r="P26" s="277"/>
      <c r="Q26" s="306"/>
      <c r="R26" s="277"/>
      <c r="S26" s="275"/>
      <c r="T26" s="275"/>
      <c r="U26" s="275"/>
      <c r="V26" s="275"/>
      <c r="W26" s="275"/>
      <c r="X26" s="275"/>
    </row>
    <row r="27" spans="1:24" x14ac:dyDescent="0.2">
      <c r="A27" s="276" t="str">
        <f t="shared" si="0"/>
        <v/>
      </c>
      <c r="B27" s="596"/>
      <c r="C27" s="317"/>
      <c r="D27" s="324" t="s">
        <v>39</v>
      </c>
      <c r="E27" s="271">
        <v>0</v>
      </c>
      <c r="F27" s="317"/>
      <c r="G27" s="317"/>
      <c r="H27" s="317"/>
      <c r="I27" s="329"/>
      <c r="J27" s="277"/>
      <c r="K27" s="305"/>
      <c r="L27" s="277"/>
      <c r="M27" s="306"/>
      <c r="N27" s="277"/>
      <c r="O27" s="305"/>
      <c r="P27" s="277"/>
      <c r="Q27" s="306"/>
      <c r="R27" s="277"/>
      <c r="S27" s="275"/>
      <c r="T27" s="275"/>
      <c r="U27" s="275"/>
      <c r="V27" s="275"/>
      <c r="W27" s="275"/>
      <c r="X27" s="275"/>
    </row>
    <row r="28" spans="1:24" x14ac:dyDescent="0.2">
      <c r="A28" s="276" t="str">
        <f t="shared" si="0"/>
        <v/>
      </c>
      <c r="B28" s="596"/>
      <c r="C28" s="317"/>
      <c r="D28" s="324" t="s">
        <v>40</v>
      </c>
      <c r="E28" s="271">
        <v>0</v>
      </c>
      <c r="F28" s="317"/>
      <c r="G28" s="317"/>
      <c r="H28" s="317"/>
      <c r="I28" s="329"/>
      <c r="J28" s="277"/>
      <c r="K28" s="305"/>
      <c r="L28" s="277"/>
      <c r="M28" s="306"/>
      <c r="N28" s="277"/>
      <c r="O28" s="305"/>
      <c r="P28" s="277"/>
      <c r="Q28" s="306"/>
      <c r="R28" s="277"/>
      <c r="S28" s="275"/>
      <c r="T28" s="275"/>
      <c r="U28" s="275"/>
      <c r="V28" s="275"/>
      <c r="W28" s="275"/>
      <c r="X28" s="275"/>
    </row>
    <row r="29" spans="1:24" x14ac:dyDescent="0.2">
      <c r="A29" s="276" t="str">
        <f t="shared" si="0"/>
        <v/>
      </c>
      <c r="B29" s="597"/>
      <c r="C29" s="331"/>
      <c r="D29" s="332" t="s">
        <v>52</v>
      </c>
      <c r="E29" s="333" t="s">
        <v>42</v>
      </c>
      <c r="F29" s="271">
        <v>0</v>
      </c>
      <c r="G29" s="339">
        <f>E3</f>
        <v>0.35</v>
      </c>
      <c r="H29" s="331"/>
      <c r="I29" s="336">
        <f>F29*G29</f>
        <v>0</v>
      </c>
      <c r="J29" s="277"/>
      <c r="K29" s="323">
        <v>625</v>
      </c>
      <c r="L29" s="277" t="s">
        <v>43</v>
      </c>
      <c r="M29" s="306" t="str">
        <f>IF(A29="","",(I29))</f>
        <v/>
      </c>
      <c r="N29" s="277"/>
      <c r="O29" s="305"/>
      <c r="P29" s="277"/>
      <c r="Q29" s="306"/>
      <c r="R29" s="277"/>
      <c r="S29" s="275"/>
      <c r="T29" s="275"/>
      <c r="U29" s="275"/>
      <c r="V29" s="275"/>
      <c r="W29" s="275"/>
      <c r="X29" s="275"/>
    </row>
    <row r="30" spans="1:24" x14ac:dyDescent="0.2">
      <c r="A30" s="276" t="str">
        <f t="shared" si="0"/>
        <v/>
      </c>
      <c r="B30" s="645" t="s">
        <v>53</v>
      </c>
      <c r="C30" s="349"/>
      <c r="D30" s="349"/>
      <c r="E30" s="349"/>
      <c r="F30" s="350"/>
      <c r="G30" s="350"/>
      <c r="H30" s="349"/>
      <c r="I30" s="646">
        <f>I31+I39+I49+I50+I51+I52</f>
        <v>0</v>
      </c>
      <c r="J30" s="277"/>
      <c r="K30" s="305"/>
      <c r="L30" s="277"/>
      <c r="M30" s="306"/>
      <c r="N30" s="277"/>
      <c r="O30" s="305"/>
      <c r="P30" s="277"/>
      <c r="Q30" s="306"/>
      <c r="R30" s="277"/>
      <c r="S30" s="275"/>
      <c r="T30" s="275"/>
      <c r="U30" s="275"/>
      <c r="V30" s="275"/>
      <c r="W30" s="275"/>
      <c r="X30" s="275"/>
    </row>
    <row r="31" spans="1:24" x14ac:dyDescent="0.2">
      <c r="A31" s="276" t="str">
        <f t="shared" si="0"/>
        <v/>
      </c>
      <c r="B31" s="598"/>
      <c r="C31" s="352" t="s">
        <v>54</v>
      </c>
      <c r="D31" s="353"/>
      <c r="E31" s="354"/>
      <c r="F31" s="311">
        <f>$G$4</f>
        <v>9.2100000000000009</v>
      </c>
      <c r="G31" s="311">
        <f>$H$4</f>
        <v>13.57</v>
      </c>
      <c r="H31" s="355" t="s">
        <v>26</v>
      </c>
      <c r="I31" s="356">
        <f>E33*G31</f>
        <v>0</v>
      </c>
      <c r="J31" s="277"/>
      <c r="K31" s="314">
        <v>64</v>
      </c>
      <c r="L31" s="315" t="s">
        <v>27</v>
      </c>
      <c r="M31" s="306"/>
      <c r="N31" s="277"/>
      <c r="O31" s="305"/>
      <c r="P31" s="277"/>
      <c r="Q31" s="306"/>
      <c r="R31" s="277"/>
      <c r="S31" s="275"/>
      <c r="T31" s="275"/>
      <c r="U31" s="275"/>
      <c r="V31" s="275"/>
      <c r="W31" s="275"/>
      <c r="X31" s="275"/>
    </row>
    <row r="32" spans="1:24" x14ac:dyDescent="0.2">
      <c r="A32" s="276" t="str">
        <f t="shared" si="0"/>
        <v/>
      </c>
      <c r="B32" s="599"/>
      <c r="C32" s="358"/>
      <c r="D32" s="359" t="s">
        <v>55</v>
      </c>
      <c r="E32" s="712" t="s">
        <v>56</v>
      </c>
      <c r="F32" s="712"/>
      <c r="G32" s="712"/>
      <c r="H32" s="360" t="s">
        <v>32</v>
      </c>
      <c r="I32" s="361">
        <f>E33*F31</f>
        <v>0</v>
      </c>
      <c r="J32" s="277"/>
      <c r="K32" s="323">
        <v>641</v>
      </c>
      <c r="L32" s="277" t="s">
        <v>33</v>
      </c>
      <c r="M32" s="306" t="str">
        <f t="shared" ref="M32:M37" si="2">IF(A32="","",(I32))</f>
        <v/>
      </c>
      <c r="N32" s="277"/>
      <c r="O32" s="305"/>
      <c r="P32" s="277"/>
      <c r="Q32" s="306"/>
      <c r="R32" s="277"/>
      <c r="S32" s="275"/>
      <c r="T32" s="275"/>
      <c r="U32" s="275"/>
      <c r="V32" s="275"/>
      <c r="W32" s="275"/>
      <c r="X32" s="275"/>
    </row>
    <row r="33" spans="1:24" x14ac:dyDescent="0.2">
      <c r="A33" s="276" t="str">
        <f t="shared" si="0"/>
        <v/>
      </c>
      <c r="B33" s="599"/>
      <c r="C33" s="358"/>
      <c r="D33" s="362" t="s">
        <v>57</v>
      </c>
      <c r="E33" s="271">
        <v>0</v>
      </c>
      <c r="F33" s="358"/>
      <c r="G33" s="358"/>
      <c r="H33" s="360" t="s">
        <v>36</v>
      </c>
      <c r="I33" s="361">
        <f>I31-I32</f>
        <v>0</v>
      </c>
      <c r="J33" s="277"/>
      <c r="K33" s="323">
        <v>645</v>
      </c>
      <c r="L33" s="327" t="s">
        <v>37</v>
      </c>
      <c r="M33" s="306" t="str">
        <f t="shared" si="2"/>
        <v/>
      </c>
      <c r="N33" s="277"/>
      <c r="O33" s="305"/>
      <c r="P33" s="277"/>
      <c r="Q33" s="306"/>
      <c r="R33" s="277"/>
      <c r="S33" s="275"/>
      <c r="T33" s="275"/>
      <c r="U33" s="275"/>
      <c r="V33" s="275"/>
      <c r="W33" s="275"/>
      <c r="X33" s="275"/>
    </row>
    <row r="34" spans="1:24" x14ac:dyDescent="0.2">
      <c r="A34" s="276" t="str">
        <f t="shared" si="0"/>
        <v/>
      </c>
      <c r="B34" s="599"/>
      <c r="C34" s="358"/>
      <c r="D34" s="362" t="s">
        <v>58</v>
      </c>
      <c r="E34" s="271">
        <v>0</v>
      </c>
      <c r="F34" s="358"/>
      <c r="G34" s="358"/>
      <c r="H34" s="358"/>
      <c r="I34" s="363">
        <f>E34</f>
        <v>0</v>
      </c>
      <c r="J34" s="277"/>
      <c r="K34" s="305">
        <v>6228</v>
      </c>
      <c r="L34" s="277" t="s">
        <v>59</v>
      </c>
      <c r="M34" s="306" t="str">
        <f t="shared" si="2"/>
        <v/>
      </c>
      <c r="N34" s="277"/>
      <c r="O34" s="305"/>
      <c r="P34" s="277"/>
      <c r="Q34" s="306"/>
      <c r="R34" s="277"/>
      <c r="S34" s="275"/>
      <c r="T34" s="275"/>
      <c r="U34" s="275"/>
      <c r="V34" s="275"/>
      <c r="W34" s="275"/>
      <c r="X34" s="275"/>
    </row>
    <row r="35" spans="1:24" x14ac:dyDescent="0.2">
      <c r="A35" s="276" t="str">
        <f t="shared" si="0"/>
        <v/>
      </c>
      <c r="B35" s="599"/>
      <c r="C35" s="358"/>
      <c r="D35" s="362" t="s">
        <v>60</v>
      </c>
      <c r="E35" s="271">
        <v>0</v>
      </c>
      <c r="F35" s="358"/>
      <c r="G35" s="358"/>
      <c r="H35" s="358"/>
      <c r="I35" s="363">
        <f>E35</f>
        <v>0</v>
      </c>
      <c r="J35" s="277"/>
      <c r="K35" s="364">
        <v>6182</v>
      </c>
      <c r="L35" s="365" t="s">
        <v>61</v>
      </c>
      <c r="M35" s="306" t="str">
        <f t="shared" si="2"/>
        <v/>
      </c>
      <c r="N35" s="277"/>
      <c r="O35" s="305"/>
      <c r="P35" s="277"/>
      <c r="Q35" s="306"/>
      <c r="R35" s="277"/>
      <c r="S35" s="275"/>
      <c r="T35" s="275"/>
      <c r="U35" s="275"/>
      <c r="V35" s="275"/>
      <c r="W35" s="275"/>
      <c r="X35" s="275"/>
    </row>
    <row r="36" spans="1:24" x14ac:dyDescent="0.2">
      <c r="A36" s="276" t="str">
        <f t="shared" si="0"/>
        <v/>
      </c>
      <c r="B36" s="599"/>
      <c r="C36" s="358"/>
      <c r="D36" s="362" t="s">
        <v>62</v>
      </c>
      <c r="E36" s="366" t="s">
        <v>42</v>
      </c>
      <c r="F36" s="499">
        <v>0</v>
      </c>
      <c r="G36" s="367">
        <f>E4</f>
        <v>0.57499999999999996</v>
      </c>
      <c r="H36" s="358"/>
      <c r="I36" s="363">
        <f>F36*G36</f>
        <v>0</v>
      </c>
      <c r="J36" s="277"/>
      <c r="K36" s="323">
        <v>625</v>
      </c>
      <c r="L36" s="277" t="s">
        <v>43</v>
      </c>
      <c r="M36" s="306" t="str">
        <f t="shared" si="2"/>
        <v/>
      </c>
      <c r="N36" s="277"/>
      <c r="O36" s="305"/>
      <c r="P36" s="277"/>
      <c r="Q36" s="306"/>
      <c r="R36" s="277"/>
      <c r="S36" s="275"/>
      <c r="T36" s="275"/>
      <c r="U36" s="275"/>
      <c r="V36" s="275"/>
      <c r="W36" s="275"/>
      <c r="X36" s="275"/>
    </row>
    <row r="37" spans="1:24" x14ac:dyDescent="0.2">
      <c r="A37" s="276" t="str">
        <f t="shared" si="0"/>
        <v/>
      </c>
      <c r="B37" s="599"/>
      <c r="C37" s="358"/>
      <c r="D37" s="362" t="s">
        <v>63</v>
      </c>
      <c r="E37" s="366"/>
      <c r="F37" s="499">
        <v>0</v>
      </c>
      <c r="G37" s="367">
        <f>E5</f>
        <v>70</v>
      </c>
      <c r="H37" s="358"/>
      <c r="I37" s="363">
        <f>F37*G37</f>
        <v>0</v>
      </c>
      <c r="J37" s="277"/>
      <c r="K37" s="323">
        <v>625</v>
      </c>
      <c r="L37" s="277" t="s">
        <v>43</v>
      </c>
      <c r="M37" s="306" t="str">
        <f t="shared" si="2"/>
        <v/>
      </c>
      <c r="N37" s="277"/>
      <c r="O37" s="305"/>
      <c r="P37" s="277"/>
      <c r="Q37" s="306"/>
      <c r="R37" s="277"/>
      <c r="S37" s="275"/>
      <c r="T37" s="275"/>
      <c r="U37" s="275"/>
      <c r="V37" s="275"/>
      <c r="W37" s="275"/>
      <c r="X37" s="275"/>
    </row>
    <row r="38" spans="1:24" x14ac:dyDescent="0.2">
      <c r="A38" s="276" t="str">
        <f t="shared" si="0"/>
        <v/>
      </c>
      <c r="B38" s="600"/>
      <c r="C38" s="369"/>
      <c r="D38" s="370" t="s">
        <v>64</v>
      </c>
      <c r="E38" s="272">
        <v>0</v>
      </c>
      <c r="F38" s="369"/>
      <c r="G38" s="369"/>
      <c r="H38" s="369"/>
      <c r="I38" s="371">
        <f>E38</f>
        <v>0</v>
      </c>
      <c r="J38" s="277"/>
      <c r="K38" s="305"/>
      <c r="L38" s="277"/>
      <c r="M38" s="306"/>
      <c r="N38" s="277"/>
      <c r="O38" s="305">
        <v>792</v>
      </c>
      <c r="P38" s="277" t="s">
        <v>65</v>
      </c>
      <c r="Q38" s="345" t="str">
        <f t="shared" ref="Q38:Q46" si="3">IF(A38="","",(I38))</f>
        <v/>
      </c>
      <c r="R38" s="277"/>
      <c r="S38" s="275"/>
      <c r="T38" s="275"/>
      <c r="U38" s="275"/>
      <c r="V38" s="275"/>
      <c r="W38" s="275"/>
      <c r="X38" s="275"/>
    </row>
    <row r="39" spans="1:24" x14ac:dyDescent="0.2">
      <c r="A39" s="276" t="str">
        <f t="shared" si="0"/>
        <v/>
      </c>
      <c r="B39" s="598"/>
      <c r="C39" s="352" t="s">
        <v>19</v>
      </c>
      <c r="D39" s="353"/>
      <c r="E39" s="360"/>
      <c r="F39" s="311">
        <f>$G$5</f>
        <v>50</v>
      </c>
      <c r="G39" s="360"/>
      <c r="H39" s="355" t="s">
        <v>44</v>
      </c>
      <c r="I39" s="356">
        <f>E41*F39</f>
        <v>0</v>
      </c>
      <c r="J39" s="277"/>
      <c r="K39" s="314">
        <v>62</v>
      </c>
      <c r="L39" s="315" t="s">
        <v>45</v>
      </c>
      <c r="M39" s="306"/>
      <c r="N39" s="277"/>
      <c r="O39" s="307"/>
      <c r="P39" s="277"/>
      <c r="Q39" s="306"/>
      <c r="R39" s="277"/>
      <c r="S39" s="275"/>
      <c r="T39" s="275"/>
      <c r="U39" s="275"/>
      <c r="V39" s="275"/>
      <c r="W39" s="275"/>
      <c r="X39" s="275"/>
    </row>
    <row r="40" spans="1:24" x14ac:dyDescent="0.2">
      <c r="A40" s="276" t="str">
        <f t="shared" si="0"/>
        <v/>
      </c>
      <c r="B40" s="599"/>
      <c r="C40" s="358"/>
      <c r="D40" s="359" t="s">
        <v>55</v>
      </c>
      <c r="E40" s="712" t="s">
        <v>56</v>
      </c>
      <c r="F40" s="712"/>
      <c r="G40" s="712"/>
      <c r="H40" s="358"/>
      <c r="I40" s="372"/>
      <c r="J40" s="277"/>
      <c r="K40" s="323">
        <v>621</v>
      </c>
      <c r="L40" s="277" t="s">
        <v>46</v>
      </c>
      <c r="M40" s="306" t="str">
        <f>IF(A40="","",(I39))</f>
        <v/>
      </c>
      <c r="N40" s="277"/>
      <c r="O40" s="307"/>
      <c r="P40" s="277"/>
      <c r="Q40" s="306"/>
      <c r="R40" s="277"/>
      <c r="S40" s="275"/>
      <c r="T40" s="275"/>
      <c r="U40" s="275"/>
      <c r="V40" s="275"/>
      <c r="W40" s="275"/>
      <c r="X40" s="275"/>
    </row>
    <row r="41" spans="1:24" x14ac:dyDescent="0.2">
      <c r="A41" s="276" t="str">
        <f t="shared" si="0"/>
        <v/>
      </c>
      <c r="B41" s="599"/>
      <c r="C41" s="358"/>
      <c r="D41" s="362" t="s">
        <v>57</v>
      </c>
      <c r="E41" s="271">
        <v>0</v>
      </c>
      <c r="F41" s="358"/>
      <c r="G41" s="358"/>
      <c r="H41" s="358"/>
      <c r="I41" s="372"/>
      <c r="J41" s="277"/>
      <c r="K41" s="305"/>
      <c r="L41" s="277"/>
      <c r="M41" s="306"/>
      <c r="N41" s="277"/>
      <c r="O41" s="307"/>
      <c r="P41" s="277"/>
      <c r="Q41" s="306"/>
      <c r="R41" s="277"/>
      <c r="S41" s="275"/>
      <c r="T41" s="275"/>
      <c r="U41" s="275"/>
      <c r="V41" s="275"/>
      <c r="W41" s="275"/>
      <c r="X41" s="275"/>
    </row>
    <row r="42" spans="1:24" x14ac:dyDescent="0.2">
      <c r="A42" s="276" t="str">
        <f t="shared" si="0"/>
        <v/>
      </c>
      <c r="B42" s="599"/>
      <c r="C42" s="358"/>
      <c r="D42" s="362" t="s">
        <v>58</v>
      </c>
      <c r="E42" s="271">
        <v>0</v>
      </c>
      <c r="F42" s="358"/>
      <c r="G42" s="358"/>
      <c r="H42" s="358"/>
      <c r="I42" s="363">
        <f>E42</f>
        <v>0</v>
      </c>
      <c r="J42" s="277"/>
      <c r="K42" s="305">
        <v>6228</v>
      </c>
      <c r="L42" s="277" t="s">
        <v>59</v>
      </c>
      <c r="M42" s="306" t="str">
        <f t="shared" ref="M42:M45" si="4">IF(A42="","",(I42))</f>
        <v/>
      </c>
      <c r="N42" s="277"/>
      <c r="O42" s="307"/>
      <c r="P42" s="277"/>
      <c r="Q42" s="306"/>
      <c r="R42" s="277"/>
      <c r="S42" s="275"/>
      <c r="T42" s="275"/>
      <c r="U42" s="275"/>
      <c r="V42" s="275"/>
      <c r="W42" s="275"/>
      <c r="X42" s="275"/>
    </row>
    <row r="43" spans="1:24" x14ac:dyDescent="0.2">
      <c r="A43" s="276" t="str">
        <f t="shared" si="0"/>
        <v/>
      </c>
      <c r="B43" s="599"/>
      <c r="C43" s="358"/>
      <c r="D43" s="362" t="s">
        <v>60</v>
      </c>
      <c r="E43" s="271">
        <v>0</v>
      </c>
      <c r="F43" s="358"/>
      <c r="G43" s="358"/>
      <c r="H43" s="358"/>
      <c r="I43" s="363">
        <f>E43</f>
        <v>0</v>
      </c>
      <c r="J43" s="277"/>
      <c r="K43" s="364">
        <v>6182</v>
      </c>
      <c r="L43" s="365" t="s">
        <v>61</v>
      </c>
      <c r="M43" s="306" t="str">
        <f t="shared" si="4"/>
        <v/>
      </c>
      <c r="N43" s="277"/>
      <c r="O43" s="307"/>
      <c r="P43" s="277"/>
      <c r="Q43" s="306"/>
      <c r="R43" s="277"/>
      <c r="S43" s="275"/>
      <c r="T43" s="275"/>
      <c r="U43" s="275"/>
      <c r="V43" s="275"/>
      <c r="W43" s="275"/>
      <c r="X43" s="275"/>
    </row>
    <row r="44" spans="1:24" x14ac:dyDescent="0.2">
      <c r="A44" s="276" t="str">
        <f t="shared" si="0"/>
        <v/>
      </c>
      <c r="B44" s="599"/>
      <c r="C44" s="358"/>
      <c r="D44" s="362" t="s">
        <v>62</v>
      </c>
      <c r="E44" s="366" t="s">
        <v>42</v>
      </c>
      <c r="F44" s="499">
        <v>0</v>
      </c>
      <c r="G44" s="367">
        <f>E4</f>
        <v>0.57499999999999996</v>
      </c>
      <c r="H44" s="358"/>
      <c r="I44" s="363">
        <f>F44*G44</f>
        <v>0</v>
      </c>
      <c r="J44" s="277"/>
      <c r="K44" s="323">
        <v>625</v>
      </c>
      <c r="L44" s="277" t="s">
        <v>43</v>
      </c>
      <c r="M44" s="306" t="str">
        <f t="shared" si="4"/>
        <v/>
      </c>
      <c r="N44" s="277"/>
      <c r="O44" s="307"/>
      <c r="P44" s="277"/>
      <c r="Q44" s="306"/>
      <c r="R44" s="277"/>
      <c r="S44" s="275"/>
      <c r="T44" s="275"/>
      <c r="U44" s="275"/>
      <c r="V44" s="275"/>
      <c r="W44" s="275"/>
      <c r="X44" s="275"/>
    </row>
    <row r="45" spans="1:24" x14ac:dyDescent="0.2">
      <c r="A45" s="276" t="str">
        <f t="shared" si="0"/>
        <v/>
      </c>
      <c r="B45" s="599"/>
      <c r="C45" s="358"/>
      <c r="D45" s="362" t="s">
        <v>63</v>
      </c>
      <c r="E45" s="366"/>
      <c r="F45" s="499">
        <v>0</v>
      </c>
      <c r="G45" s="367">
        <f>E5</f>
        <v>70</v>
      </c>
      <c r="H45" s="358"/>
      <c r="I45" s="363">
        <f>F45*G45</f>
        <v>0</v>
      </c>
      <c r="J45" s="277"/>
      <c r="K45" s="323">
        <v>625</v>
      </c>
      <c r="L45" s="277" t="s">
        <v>43</v>
      </c>
      <c r="M45" s="306" t="str">
        <f t="shared" si="4"/>
        <v/>
      </c>
      <c r="N45" s="277"/>
      <c r="O45" s="307"/>
      <c r="P45" s="277"/>
      <c r="Q45" s="306"/>
      <c r="R45" s="277"/>
      <c r="S45" s="275"/>
      <c r="T45" s="275"/>
      <c r="U45" s="275"/>
      <c r="V45" s="275"/>
      <c r="W45" s="275"/>
      <c r="X45" s="275"/>
    </row>
    <row r="46" spans="1:24" x14ac:dyDescent="0.2">
      <c r="A46" s="276" t="str">
        <f t="shared" si="0"/>
        <v/>
      </c>
      <c r="B46" s="598"/>
      <c r="C46" s="352" t="s">
        <v>48</v>
      </c>
      <c r="D46" s="352"/>
      <c r="E46" s="354"/>
      <c r="F46" s="352"/>
      <c r="G46" s="341">
        <f>$H$6</f>
        <v>11.07</v>
      </c>
      <c r="H46" s="355" t="s">
        <v>49</v>
      </c>
      <c r="I46" s="356">
        <f>E48*G46</f>
        <v>0</v>
      </c>
      <c r="J46" s="277"/>
      <c r="K46" s="342">
        <v>864</v>
      </c>
      <c r="L46" s="343" t="s">
        <v>50</v>
      </c>
      <c r="M46" s="306" t="str">
        <f>IF(A46="","",(I46))</f>
        <v/>
      </c>
      <c r="N46" s="344"/>
      <c r="O46" s="305">
        <v>875</v>
      </c>
      <c r="P46" s="343" t="s">
        <v>66</v>
      </c>
      <c r="Q46" s="345" t="str">
        <f t="shared" si="3"/>
        <v/>
      </c>
      <c r="R46" s="277"/>
      <c r="S46" s="275"/>
      <c r="T46" s="275"/>
      <c r="U46" s="275"/>
      <c r="V46" s="275"/>
      <c r="W46" s="275"/>
      <c r="X46" s="275"/>
    </row>
    <row r="47" spans="1:24" x14ac:dyDescent="0.2">
      <c r="A47" s="276" t="str">
        <f t="shared" si="0"/>
        <v/>
      </c>
      <c r="B47" s="599"/>
      <c r="C47" s="358"/>
      <c r="D47" s="359" t="s">
        <v>55</v>
      </c>
      <c r="E47" s="712" t="s">
        <v>56</v>
      </c>
      <c r="F47" s="712"/>
      <c r="G47" s="712"/>
      <c r="H47" s="358"/>
      <c r="I47" s="363"/>
      <c r="J47" s="277"/>
      <c r="K47" s="305"/>
      <c r="L47" s="277"/>
      <c r="M47" s="306"/>
      <c r="N47" s="277"/>
      <c r="O47" s="307"/>
      <c r="P47" s="277"/>
      <c r="Q47" s="306"/>
      <c r="R47" s="277"/>
      <c r="S47" s="373"/>
      <c r="T47" s="275"/>
      <c r="U47" s="275"/>
      <c r="V47" s="275"/>
      <c r="W47" s="275"/>
      <c r="X47" s="275"/>
    </row>
    <row r="48" spans="1:24" x14ac:dyDescent="0.2">
      <c r="A48" s="276" t="str">
        <f t="shared" si="0"/>
        <v/>
      </c>
      <c r="B48" s="599"/>
      <c r="C48" s="358"/>
      <c r="D48" s="362" t="s">
        <v>57</v>
      </c>
      <c r="E48" s="271">
        <v>0</v>
      </c>
      <c r="F48" s="358"/>
      <c r="G48" s="358"/>
      <c r="H48" s="374"/>
      <c r="I48" s="363"/>
      <c r="J48" s="277"/>
      <c r="K48" s="305"/>
      <c r="L48" s="277"/>
      <c r="M48" s="306"/>
      <c r="N48" s="277"/>
      <c r="O48" s="307"/>
      <c r="P48" s="277"/>
      <c r="Q48" s="306"/>
      <c r="R48" s="277"/>
      <c r="S48" s="275"/>
      <c r="T48" s="275"/>
      <c r="U48" s="275"/>
      <c r="V48" s="275"/>
      <c r="W48" s="275"/>
      <c r="X48" s="275"/>
    </row>
    <row r="49" spans="1:24" x14ac:dyDescent="0.2">
      <c r="A49" s="276" t="str">
        <f t="shared" si="0"/>
        <v/>
      </c>
      <c r="B49" s="599"/>
      <c r="C49" s="358"/>
      <c r="D49" s="362" t="s">
        <v>58</v>
      </c>
      <c r="E49" s="271">
        <v>0</v>
      </c>
      <c r="F49" s="358"/>
      <c r="G49" s="358"/>
      <c r="H49" s="358"/>
      <c r="I49" s="363">
        <f>E49</f>
        <v>0</v>
      </c>
      <c r="J49" s="277"/>
      <c r="K49" s="305">
        <v>6228</v>
      </c>
      <c r="L49" s="277" t="s">
        <v>59</v>
      </c>
      <c r="M49" s="306" t="str">
        <f t="shared" ref="M49:M52" si="5">IF(A49="","",(I49))</f>
        <v/>
      </c>
      <c r="N49" s="277"/>
      <c r="O49" s="307"/>
      <c r="P49" s="277"/>
      <c r="Q49" s="306"/>
      <c r="R49" s="277"/>
      <c r="S49" s="275"/>
      <c r="T49" s="275"/>
      <c r="U49" s="275"/>
      <c r="V49" s="275"/>
      <c r="W49" s="275"/>
      <c r="X49" s="275"/>
    </row>
    <row r="50" spans="1:24" x14ac:dyDescent="0.2">
      <c r="A50" s="276" t="str">
        <f t="shared" si="0"/>
        <v/>
      </c>
      <c r="B50" s="599"/>
      <c r="C50" s="358"/>
      <c r="D50" s="362" t="s">
        <v>60</v>
      </c>
      <c r="E50" s="271">
        <v>0</v>
      </c>
      <c r="F50" s="358"/>
      <c r="G50" s="358"/>
      <c r="H50" s="358"/>
      <c r="I50" s="363">
        <f>E50</f>
        <v>0</v>
      </c>
      <c r="J50" s="277"/>
      <c r="K50" s="364">
        <v>6182</v>
      </c>
      <c r="L50" s="365" t="s">
        <v>61</v>
      </c>
      <c r="M50" s="306" t="str">
        <f t="shared" si="5"/>
        <v/>
      </c>
      <c r="N50" s="277"/>
      <c r="O50" s="307"/>
      <c r="P50" s="277"/>
      <c r="Q50" s="306"/>
      <c r="R50" s="277"/>
      <c r="S50" s="275"/>
      <c r="T50" s="275"/>
      <c r="U50" s="275"/>
      <c r="V50" s="275"/>
      <c r="W50" s="275"/>
      <c r="X50" s="275"/>
    </row>
    <row r="51" spans="1:24" x14ac:dyDescent="0.2">
      <c r="A51" s="276" t="str">
        <f t="shared" si="0"/>
        <v/>
      </c>
      <c r="B51" s="599"/>
      <c r="C51" s="358"/>
      <c r="D51" s="362" t="s">
        <v>62</v>
      </c>
      <c r="E51" s="366" t="s">
        <v>42</v>
      </c>
      <c r="F51" s="499">
        <v>0</v>
      </c>
      <c r="G51" s="367">
        <f>E3</f>
        <v>0.35</v>
      </c>
      <c r="H51" s="358"/>
      <c r="I51" s="363">
        <f>F51*G51</f>
        <v>0</v>
      </c>
      <c r="J51" s="277"/>
      <c r="K51" s="323">
        <v>625</v>
      </c>
      <c r="L51" s="277" t="s">
        <v>43</v>
      </c>
      <c r="M51" s="306" t="str">
        <f t="shared" si="5"/>
        <v/>
      </c>
      <c r="N51" s="277"/>
      <c r="O51" s="307"/>
      <c r="P51" s="277"/>
      <c r="Q51" s="306"/>
      <c r="R51" s="277"/>
      <c r="S51" s="275"/>
      <c r="T51" s="275"/>
      <c r="U51" s="275"/>
      <c r="V51" s="275"/>
      <c r="W51" s="275"/>
      <c r="X51" s="275"/>
    </row>
    <row r="52" spans="1:24" x14ac:dyDescent="0.2">
      <c r="A52" s="276" t="str">
        <f t="shared" si="0"/>
        <v/>
      </c>
      <c r="B52" s="600"/>
      <c r="C52" s="369"/>
      <c r="D52" s="370" t="s">
        <v>63</v>
      </c>
      <c r="E52" s="375"/>
      <c r="F52" s="509">
        <v>0</v>
      </c>
      <c r="G52" s="376">
        <f>E5</f>
        <v>70</v>
      </c>
      <c r="H52" s="369"/>
      <c r="I52" s="371">
        <f>F52*G52</f>
        <v>0</v>
      </c>
      <c r="J52" s="277"/>
      <c r="K52" s="323">
        <v>625</v>
      </c>
      <c r="L52" s="277" t="s">
        <v>43</v>
      </c>
      <c r="M52" s="306" t="str">
        <f t="shared" si="5"/>
        <v/>
      </c>
      <c r="N52" s="277"/>
      <c r="O52" s="307"/>
      <c r="P52" s="277"/>
      <c r="Q52" s="306"/>
      <c r="R52" s="277"/>
      <c r="S52" s="275"/>
      <c r="T52" s="275"/>
      <c r="U52" s="275"/>
      <c r="V52" s="275"/>
      <c r="W52" s="275"/>
      <c r="X52" s="275"/>
    </row>
    <row r="53" spans="1:24" x14ac:dyDescent="0.2">
      <c r="A53" s="276" t="str">
        <f t="shared" si="0"/>
        <v/>
      </c>
      <c r="B53" s="513" t="s">
        <v>67</v>
      </c>
      <c r="C53" s="487"/>
      <c r="D53" s="514"/>
      <c r="E53" s="487"/>
      <c r="F53" s="487"/>
      <c r="G53" s="487"/>
      <c r="H53" s="487"/>
      <c r="I53" s="515">
        <f>I54+I58+I62+I66</f>
        <v>0</v>
      </c>
      <c r="J53" s="277"/>
      <c r="K53" s="305"/>
      <c r="L53" s="277"/>
      <c r="M53" s="306"/>
      <c r="N53" s="277"/>
      <c r="O53" s="307"/>
      <c r="P53" s="277"/>
      <c r="Q53" s="306"/>
      <c r="R53" s="277"/>
      <c r="S53" s="275"/>
      <c r="T53" s="275"/>
      <c r="U53" s="275"/>
      <c r="V53" s="275"/>
      <c r="W53" s="275"/>
      <c r="X53" s="275"/>
    </row>
    <row r="54" spans="1:24" x14ac:dyDescent="0.2">
      <c r="A54" s="276" t="str">
        <f t="shared" si="0"/>
        <v/>
      </c>
      <c r="B54" s="510"/>
      <c r="C54" s="511" t="s">
        <v>25</v>
      </c>
      <c r="D54" s="511"/>
      <c r="E54" s="512"/>
      <c r="F54" s="311">
        <f>$G$4</f>
        <v>9.2100000000000009</v>
      </c>
      <c r="G54" s="311">
        <f>$H$4</f>
        <v>13.57</v>
      </c>
      <c r="H54" s="385" t="s">
        <v>26</v>
      </c>
      <c r="I54" s="386">
        <f>SUM(E56:E57)*G54</f>
        <v>0</v>
      </c>
      <c r="J54" s="277"/>
      <c r="K54" s="314">
        <v>64</v>
      </c>
      <c r="L54" s="315" t="s">
        <v>27</v>
      </c>
      <c r="M54" s="306"/>
      <c r="N54" s="277"/>
      <c r="O54" s="307"/>
      <c r="P54" s="277"/>
      <c r="Q54" s="306"/>
      <c r="R54" s="277"/>
      <c r="S54" s="275"/>
      <c r="T54" s="275"/>
      <c r="U54" s="275"/>
      <c r="V54" s="275"/>
      <c r="W54" s="275"/>
      <c r="X54" s="275"/>
    </row>
    <row r="55" spans="1:24" x14ac:dyDescent="0.2">
      <c r="A55" s="276" t="str">
        <f t="shared" si="0"/>
        <v/>
      </c>
      <c r="B55" s="381"/>
      <c r="C55" s="382"/>
      <c r="D55" s="383" t="s">
        <v>29</v>
      </c>
      <c r="E55" s="384"/>
      <c r="F55" s="382"/>
      <c r="G55" s="382"/>
      <c r="H55" s="385" t="s">
        <v>32</v>
      </c>
      <c r="I55" s="386">
        <f>SUM(E56:E57)*F54</f>
        <v>0</v>
      </c>
      <c r="J55" s="277"/>
      <c r="K55" s="323">
        <v>641</v>
      </c>
      <c r="L55" s="277" t="s">
        <v>33</v>
      </c>
      <c r="M55" s="306" t="str">
        <f t="shared" ref="M55:M56" si="6">IF(A55="","",(I55))</f>
        <v/>
      </c>
      <c r="N55" s="277"/>
      <c r="O55" s="307"/>
      <c r="P55" s="277"/>
      <c r="Q55" s="306"/>
      <c r="R55" s="277"/>
      <c r="S55" s="275"/>
      <c r="T55" s="275"/>
      <c r="U55" s="275"/>
      <c r="V55" s="275"/>
      <c r="W55" s="275"/>
      <c r="X55" s="275"/>
    </row>
    <row r="56" spans="1:24" x14ac:dyDescent="0.2">
      <c r="A56" s="276" t="str">
        <f t="shared" si="0"/>
        <v/>
      </c>
      <c r="B56" s="381"/>
      <c r="C56" s="382"/>
      <c r="D56" s="387" t="s">
        <v>67</v>
      </c>
      <c r="E56" s="264">
        <v>0</v>
      </c>
      <c r="F56" s="388"/>
      <c r="G56" s="382"/>
      <c r="H56" s="385" t="s">
        <v>36</v>
      </c>
      <c r="I56" s="386">
        <f>I54-I55</f>
        <v>0</v>
      </c>
      <c r="J56" s="277"/>
      <c r="K56" s="323">
        <v>645</v>
      </c>
      <c r="L56" s="327" t="s">
        <v>37</v>
      </c>
      <c r="M56" s="306" t="str">
        <f t="shared" si="6"/>
        <v/>
      </c>
      <c r="N56" s="277"/>
      <c r="O56" s="307"/>
      <c r="P56" s="277"/>
      <c r="Q56" s="306"/>
      <c r="R56" s="277"/>
      <c r="S56" s="275"/>
      <c r="T56" s="275"/>
      <c r="U56" s="275"/>
      <c r="V56" s="275"/>
      <c r="W56" s="275"/>
      <c r="X56" s="275"/>
    </row>
    <row r="57" spans="1:24" x14ac:dyDescent="0.2">
      <c r="A57" s="276" t="str">
        <f t="shared" si="0"/>
        <v/>
      </c>
      <c r="B57" s="389"/>
      <c r="C57" s="390"/>
      <c r="D57" s="391" t="s">
        <v>68</v>
      </c>
      <c r="E57" s="265">
        <v>0</v>
      </c>
      <c r="F57" s="392"/>
      <c r="G57" s="392"/>
      <c r="H57" s="392"/>
      <c r="I57" s="393"/>
      <c r="J57" s="277"/>
      <c r="K57" s="323"/>
      <c r="L57" s="365"/>
      <c r="M57" s="306"/>
      <c r="N57" s="277"/>
      <c r="O57" s="307"/>
      <c r="P57" s="277"/>
      <c r="Q57" s="306"/>
      <c r="R57" s="277"/>
      <c r="S57" s="275"/>
      <c r="T57" s="275"/>
      <c r="U57" s="275"/>
      <c r="V57" s="275"/>
      <c r="W57" s="275"/>
      <c r="X57" s="275"/>
    </row>
    <row r="58" spans="1:24" x14ac:dyDescent="0.2">
      <c r="A58" s="276" t="str">
        <f t="shared" si="0"/>
        <v/>
      </c>
      <c r="B58" s="377"/>
      <c r="C58" s="378" t="s">
        <v>19</v>
      </c>
      <c r="D58" s="378"/>
      <c r="E58" s="385"/>
      <c r="F58" s="311">
        <f>$G$5</f>
        <v>50</v>
      </c>
      <c r="G58" s="385"/>
      <c r="H58" s="379" t="s">
        <v>44</v>
      </c>
      <c r="I58" s="380">
        <f>SUM(E60:E61)*F58</f>
        <v>0</v>
      </c>
      <c r="J58" s="277"/>
      <c r="K58" s="314">
        <v>62</v>
      </c>
      <c r="L58" s="315" t="s">
        <v>45</v>
      </c>
      <c r="M58" s="306"/>
      <c r="N58" s="277"/>
      <c r="O58" s="307"/>
      <c r="P58" s="277"/>
      <c r="Q58" s="306"/>
      <c r="R58" s="277"/>
      <c r="S58" s="275"/>
      <c r="T58" s="275"/>
      <c r="U58" s="275"/>
      <c r="V58" s="275"/>
      <c r="W58" s="275"/>
      <c r="X58" s="275"/>
    </row>
    <row r="59" spans="1:24" x14ac:dyDescent="0.2">
      <c r="A59" s="276" t="str">
        <f t="shared" si="0"/>
        <v/>
      </c>
      <c r="B59" s="381"/>
      <c r="C59" s="382"/>
      <c r="D59" s="383" t="s">
        <v>29</v>
      </c>
      <c r="E59" s="384"/>
      <c r="F59" s="382"/>
      <c r="G59" s="382"/>
      <c r="H59" s="394"/>
      <c r="I59" s="395"/>
      <c r="J59" s="277"/>
      <c r="K59" s="323">
        <v>621</v>
      </c>
      <c r="L59" s="277" t="s">
        <v>46</v>
      </c>
      <c r="M59" s="306" t="str">
        <f>IF(A59="","",(I58))</f>
        <v/>
      </c>
      <c r="N59" s="277"/>
      <c r="O59" s="307"/>
      <c r="P59" s="277"/>
      <c r="Q59" s="306"/>
      <c r="R59" s="277"/>
      <c r="S59" s="275"/>
      <c r="T59" s="275"/>
      <c r="U59" s="275"/>
      <c r="V59" s="275"/>
      <c r="W59" s="275"/>
      <c r="X59" s="275"/>
    </row>
    <row r="60" spans="1:24" x14ac:dyDescent="0.2">
      <c r="A60" s="276" t="str">
        <f t="shared" si="0"/>
        <v/>
      </c>
      <c r="B60" s="381"/>
      <c r="C60" s="382"/>
      <c r="D60" s="387" t="s">
        <v>67</v>
      </c>
      <c r="E60" s="264">
        <v>0</v>
      </c>
      <c r="F60" s="388"/>
      <c r="G60" s="382"/>
      <c r="H60" s="394"/>
      <c r="I60" s="395"/>
      <c r="J60" s="277"/>
      <c r="K60" s="323"/>
      <c r="L60" s="365"/>
      <c r="M60" s="306"/>
      <c r="N60" s="277"/>
      <c r="O60" s="307"/>
      <c r="P60" s="277"/>
      <c r="Q60" s="306"/>
      <c r="R60" s="277"/>
      <c r="S60" s="275"/>
      <c r="T60" s="275"/>
      <c r="U60" s="275"/>
      <c r="V60" s="275"/>
      <c r="W60" s="275"/>
      <c r="X60" s="275"/>
    </row>
    <row r="61" spans="1:24" x14ac:dyDescent="0.2">
      <c r="A61" s="276" t="str">
        <f t="shared" si="0"/>
        <v/>
      </c>
      <c r="B61" s="389"/>
      <c r="C61" s="390"/>
      <c r="D61" s="391" t="s">
        <v>68</v>
      </c>
      <c r="E61" s="265">
        <v>0</v>
      </c>
      <c r="F61" s="392"/>
      <c r="G61" s="392"/>
      <c r="H61" s="392"/>
      <c r="I61" s="393"/>
      <c r="J61" s="277"/>
      <c r="K61" s="323"/>
      <c r="L61" s="365"/>
      <c r="M61" s="306"/>
      <c r="N61" s="277"/>
      <c r="O61" s="307"/>
      <c r="P61" s="277"/>
      <c r="Q61" s="306"/>
      <c r="R61" s="277"/>
      <c r="S61" s="275"/>
      <c r="T61" s="275"/>
      <c r="U61" s="275"/>
      <c r="V61" s="275"/>
      <c r="W61" s="275"/>
      <c r="X61" s="275"/>
    </row>
    <row r="62" spans="1:24" x14ac:dyDescent="0.2">
      <c r="A62" s="276" t="str">
        <f t="shared" si="0"/>
        <v/>
      </c>
      <c r="B62" s="601"/>
      <c r="C62" s="397" t="s">
        <v>48</v>
      </c>
      <c r="D62" s="397"/>
      <c r="E62" s="398"/>
      <c r="F62" s="397"/>
      <c r="G62" s="341">
        <f>$H$6</f>
        <v>11.07</v>
      </c>
      <c r="H62" s="379" t="s">
        <v>49</v>
      </c>
      <c r="I62" s="380">
        <f>SUM(E64:E65)*G62</f>
        <v>0</v>
      </c>
      <c r="J62" s="277"/>
      <c r="K62" s="342">
        <v>864</v>
      </c>
      <c r="L62" s="343" t="s">
        <v>50</v>
      </c>
      <c r="M62" s="306" t="str">
        <f t="shared" ref="M62" si="7">IF(A62="","",(I62))</f>
        <v/>
      </c>
      <c r="N62" s="344"/>
      <c r="O62" s="305">
        <v>875</v>
      </c>
      <c r="P62" s="343" t="s">
        <v>51</v>
      </c>
      <c r="Q62" s="345" t="str">
        <f>IF(A62="","",(I62))</f>
        <v/>
      </c>
      <c r="R62" s="277"/>
      <c r="S62" s="275"/>
      <c r="T62" s="275"/>
      <c r="U62" s="275"/>
      <c r="V62" s="275"/>
      <c r="W62" s="275"/>
      <c r="X62" s="275"/>
    </row>
    <row r="63" spans="1:24" x14ac:dyDescent="0.2">
      <c r="A63" s="276" t="str">
        <f t="shared" si="0"/>
        <v/>
      </c>
      <c r="B63" s="381"/>
      <c r="C63" s="382"/>
      <c r="D63" s="383" t="s">
        <v>29</v>
      </c>
      <c r="E63" s="384"/>
      <c r="F63" s="382"/>
      <c r="G63" s="382"/>
      <c r="H63" s="382"/>
      <c r="I63" s="395"/>
      <c r="J63" s="277"/>
      <c r="K63" s="305"/>
      <c r="L63" s="277"/>
      <c r="M63" s="306"/>
      <c r="N63" s="277"/>
      <c r="O63" s="307"/>
      <c r="P63" s="277"/>
      <c r="Q63" s="306"/>
      <c r="R63" s="277"/>
      <c r="S63" s="279"/>
      <c r="T63" s="277"/>
      <c r="U63" s="275"/>
      <c r="V63" s="275"/>
      <c r="W63" s="275"/>
      <c r="X63" s="275"/>
    </row>
    <row r="64" spans="1:24" x14ac:dyDescent="0.2">
      <c r="A64" s="276" t="str">
        <f t="shared" si="0"/>
        <v/>
      </c>
      <c r="B64" s="381"/>
      <c r="C64" s="382"/>
      <c r="D64" s="387" t="s">
        <v>67</v>
      </c>
      <c r="E64" s="264">
        <v>0</v>
      </c>
      <c r="F64" s="382"/>
      <c r="G64" s="382"/>
      <c r="H64" s="382"/>
      <c r="I64" s="395"/>
      <c r="J64" s="277"/>
      <c r="K64" s="305"/>
      <c r="L64" s="277"/>
      <c r="M64" s="306"/>
      <c r="N64" s="277"/>
      <c r="O64" s="307"/>
      <c r="P64" s="277"/>
      <c r="Q64" s="306"/>
      <c r="R64" s="277"/>
      <c r="S64" s="279"/>
      <c r="T64" s="275"/>
      <c r="U64" s="275"/>
      <c r="V64" s="275"/>
      <c r="W64" s="275"/>
      <c r="X64" s="275"/>
    </row>
    <row r="65" spans="1:24" x14ac:dyDescent="0.2">
      <c r="A65" s="276" t="str">
        <f t="shared" si="0"/>
        <v/>
      </c>
      <c r="B65" s="381"/>
      <c r="C65" s="382"/>
      <c r="D65" s="387" t="s">
        <v>68</v>
      </c>
      <c r="E65" s="264">
        <v>0</v>
      </c>
      <c r="F65" s="382"/>
      <c r="G65" s="382"/>
      <c r="H65" s="382"/>
      <c r="I65" s="395"/>
      <c r="J65" s="277"/>
      <c r="K65" s="305"/>
      <c r="L65" s="277"/>
      <c r="M65" s="306"/>
      <c r="N65" s="277"/>
      <c r="O65" s="307"/>
      <c r="P65" s="277"/>
      <c r="Q65" s="306"/>
      <c r="R65" s="277"/>
      <c r="S65" s="275"/>
      <c r="T65" s="275"/>
      <c r="U65" s="275"/>
      <c r="V65" s="275"/>
      <c r="W65" s="275"/>
      <c r="X65" s="275"/>
    </row>
    <row r="66" spans="1:24" x14ac:dyDescent="0.2">
      <c r="A66" s="276" t="str">
        <f t="shared" si="0"/>
        <v/>
      </c>
      <c r="B66" s="381"/>
      <c r="C66" s="382"/>
      <c r="D66" s="387" t="s">
        <v>69</v>
      </c>
      <c r="E66" s="400"/>
      <c r="F66" s="263">
        <v>0</v>
      </c>
      <c r="G66" s="401">
        <f>E3</f>
        <v>0.35</v>
      </c>
      <c r="H66" s="382"/>
      <c r="I66" s="386">
        <f>G66*F66</f>
        <v>0</v>
      </c>
      <c r="J66" s="277"/>
      <c r="K66" s="323">
        <v>625</v>
      </c>
      <c r="L66" s="277" t="s">
        <v>43</v>
      </c>
      <c r="M66" s="306" t="str">
        <f t="shared" ref="M66" si="8">IF(A66="","",(I66))</f>
        <v/>
      </c>
      <c r="N66" s="277"/>
      <c r="O66" s="307"/>
      <c r="P66" s="277"/>
      <c r="Q66" s="306"/>
      <c r="R66" s="277"/>
      <c r="S66" s="275"/>
      <c r="T66" s="275"/>
      <c r="U66" s="275"/>
      <c r="V66" s="275"/>
      <c r="W66" s="275"/>
      <c r="X66" s="275"/>
    </row>
    <row r="67" spans="1:24" s="160" customFormat="1" x14ac:dyDescent="0.2">
      <c r="A67" s="276" t="str">
        <f t="shared" si="0"/>
        <v/>
      </c>
      <c r="B67" s="602" t="s">
        <v>70</v>
      </c>
      <c r="C67" s="403"/>
      <c r="D67" s="403"/>
      <c r="E67" s="403"/>
      <c r="F67" s="403"/>
      <c r="G67" s="403"/>
      <c r="H67" s="403"/>
      <c r="I67" s="404">
        <f>I68+I80+I81+I82+I83+I84+I85+I72</f>
        <v>0</v>
      </c>
      <c r="J67" s="405"/>
      <c r="K67" s="406"/>
      <c r="L67" s="405"/>
      <c r="M67" s="407"/>
      <c r="N67" s="405"/>
      <c r="O67" s="408"/>
      <c r="P67" s="405"/>
      <c r="Q67" s="407"/>
      <c r="R67" s="405"/>
      <c r="S67" s="409"/>
      <c r="T67" s="409"/>
      <c r="U67" s="409"/>
      <c r="V67" s="409"/>
      <c r="W67" s="409"/>
      <c r="X67" s="409"/>
    </row>
    <row r="68" spans="1:24" x14ac:dyDescent="0.2">
      <c r="A68" s="276" t="str">
        <f t="shared" si="0"/>
        <v/>
      </c>
      <c r="B68" s="603"/>
      <c r="C68" s="411" t="s">
        <v>25</v>
      </c>
      <c r="D68" s="411"/>
      <c r="E68" s="412"/>
      <c r="F68" s="311">
        <f>$G$4</f>
        <v>9.2100000000000009</v>
      </c>
      <c r="G68" s="311">
        <f>$H$4</f>
        <v>13.57</v>
      </c>
      <c r="H68" s="413" t="s">
        <v>26</v>
      </c>
      <c r="I68" s="414">
        <f>SUM(E70:E71)*G68</f>
        <v>0</v>
      </c>
      <c r="J68" s="277"/>
      <c r="K68" s="314">
        <v>64</v>
      </c>
      <c r="L68" s="315" t="s">
        <v>27</v>
      </c>
      <c r="M68" s="306"/>
      <c r="N68" s="277"/>
      <c r="O68" s="307"/>
      <c r="P68" s="277"/>
      <c r="Q68" s="306"/>
      <c r="R68" s="277"/>
      <c r="S68" s="275"/>
      <c r="T68" s="275"/>
      <c r="U68" s="275"/>
      <c r="V68" s="275"/>
      <c r="W68" s="275"/>
      <c r="X68" s="275"/>
    </row>
    <row r="69" spans="1:24" x14ac:dyDescent="0.2">
      <c r="A69" s="276" t="str">
        <f t="shared" si="0"/>
        <v/>
      </c>
      <c r="B69" s="604"/>
      <c r="C69" s="416"/>
      <c r="D69" s="417" t="s">
        <v>29</v>
      </c>
      <c r="E69" s="418"/>
      <c r="F69" s="416"/>
      <c r="G69" s="416"/>
      <c r="H69" s="419" t="s">
        <v>32</v>
      </c>
      <c r="I69" s="420">
        <f>SUM(E70:E71)*F68</f>
        <v>0</v>
      </c>
      <c r="J69" s="277"/>
      <c r="K69" s="323">
        <v>641</v>
      </c>
      <c r="L69" s="277" t="s">
        <v>33</v>
      </c>
      <c r="M69" s="306" t="str">
        <f t="shared" ref="M69:M70" si="9">IF(A69="","",(I69))</f>
        <v/>
      </c>
      <c r="N69" s="277"/>
      <c r="O69" s="307"/>
      <c r="P69" s="277"/>
      <c r="Q69" s="306"/>
      <c r="R69" s="277"/>
      <c r="S69" s="275"/>
      <c r="T69" s="275"/>
      <c r="U69" s="275"/>
      <c r="V69" s="275"/>
      <c r="W69" s="275"/>
      <c r="X69" s="275"/>
    </row>
    <row r="70" spans="1:24" x14ac:dyDescent="0.2">
      <c r="A70" s="276" t="str">
        <f t="shared" si="0"/>
        <v/>
      </c>
      <c r="B70" s="604"/>
      <c r="C70" s="416"/>
      <c r="D70" s="421" t="s">
        <v>71</v>
      </c>
      <c r="E70" s="271">
        <v>0</v>
      </c>
      <c r="F70" s="416"/>
      <c r="G70" s="416"/>
      <c r="H70" s="419" t="s">
        <v>36</v>
      </c>
      <c r="I70" s="420">
        <f>I68-I69</f>
        <v>0</v>
      </c>
      <c r="J70" s="277"/>
      <c r="K70" s="323">
        <v>645</v>
      </c>
      <c r="L70" s="327" t="s">
        <v>37</v>
      </c>
      <c r="M70" s="306" t="str">
        <f t="shared" si="9"/>
        <v/>
      </c>
      <c r="N70" s="277"/>
      <c r="O70" s="307"/>
      <c r="P70" s="277"/>
      <c r="Q70" s="306"/>
      <c r="R70" s="277"/>
      <c r="S70" s="275"/>
      <c r="T70" s="275"/>
      <c r="U70" s="275"/>
      <c r="V70" s="275"/>
      <c r="W70" s="275"/>
      <c r="X70" s="275"/>
    </row>
    <row r="71" spans="1:24" x14ac:dyDescent="0.2">
      <c r="A71" s="276" t="str">
        <f t="shared" si="0"/>
        <v/>
      </c>
      <c r="B71" s="605"/>
      <c r="C71" s="423"/>
      <c r="D71" s="424" t="s">
        <v>68</v>
      </c>
      <c r="E71" s="272">
        <v>0</v>
      </c>
      <c r="F71" s="423"/>
      <c r="G71" s="423"/>
      <c r="H71" s="423"/>
      <c r="I71" s="425"/>
      <c r="J71" s="277"/>
      <c r="K71" s="323"/>
      <c r="L71" s="365"/>
      <c r="M71" s="306"/>
      <c r="N71" s="277"/>
      <c r="O71" s="307"/>
      <c r="P71" s="277"/>
      <c r="Q71" s="306"/>
      <c r="R71" s="277"/>
      <c r="S71" s="275"/>
      <c r="T71" s="275"/>
      <c r="U71" s="275"/>
      <c r="V71" s="275"/>
      <c r="W71" s="275"/>
      <c r="X71" s="275"/>
    </row>
    <row r="72" spans="1:24" x14ac:dyDescent="0.2">
      <c r="A72" s="276" t="str">
        <f t="shared" si="0"/>
        <v/>
      </c>
      <c r="B72" s="603"/>
      <c r="C72" s="411" t="s">
        <v>72</v>
      </c>
      <c r="D72" s="411"/>
      <c r="E72" s="412"/>
      <c r="F72" s="311">
        <f>$G$5</f>
        <v>50</v>
      </c>
      <c r="G72" s="411"/>
      <c r="H72" s="413" t="s">
        <v>44</v>
      </c>
      <c r="I72" s="414">
        <f>SUM(E74:E75)*F72</f>
        <v>0</v>
      </c>
      <c r="J72" s="277"/>
      <c r="K72" s="314">
        <v>62</v>
      </c>
      <c r="L72" s="315" t="s">
        <v>45</v>
      </c>
      <c r="M72" s="306"/>
      <c r="N72" s="277"/>
      <c r="O72" s="307"/>
      <c r="P72" s="277"/>
      <c r="Q72" s="306"/>
      <c r="R72" s="277"/>
      <c r="S72" s="275"/>
      <c r="T72" s="275"/>
      <c r="U72" s="275"/>
      <c r="V72" s="275"/>
      <c r="W72" s="275"/>
      <c r="X72" s="275"/>
    </row>
    <row r="73" spans="1:24" x14ac:dyDescent="0.2">
      <c r="A73" s="276" t="str">
        <f t="shared" si="0"/>
        <v/>
      </c>
      <c r="B73" s="604"/>
      <c r="C73" s="416"/>
      <c r="D73" s="417" t="s">
        <v>29</v>
      </c>
      <c r="E73" s="418"/>
      <c r="F73" s="416"/>
      <c r="G73" s="416"/>
      <c r="H73" s="426"/>
      <c r="I73" s="427"/>
      <c r="J73" s="277"/>
      <c r="K73" s="323">
        <v>621</v>
      </c>
      <c r="L73" s="277" t="s">
        <v>46</v>
      </c>
      <c r="M73" s="306" t="str">
        <f>IF(A73="","",(I72))</f>
        <v/>
      </c>
      <c r="N73" s="277"/>
      <c r="O73" s="307"/>
      <c r="P73" s="277"/>
      <c r="Q73" s="306"/>
      <c r="R73" s="277"/>
      <c r="S73" s="275"/>
      <c r="T73" s="275"/>
      <c r="U73" s="275"/>
      <c r="V73" s="275"/>
      <c r="W73" s="275"/>
      <c r="X73" s="275"/>
    </row>
    <row r="74" spans="1:24" x14ac:dyDescent="0.2">
      <c r="A74" s="276" t="str">
        <f t="shared" si="0"/>
        <v/>
      </c>
      <c r="B74" s="604"/>
      <c r="C74" s="416"/>
      <c r="D74" s="421" t="s">
        <v>71</v>
      </c>
      <c r="E74" s="271">
        <v>0</v>
      </c>
      <c r="F74" s="416"/>
      <c r="G74" s="416"/>
      <c r="H74" s="426"/>
      <c r="I74" s="427"/>
      <c r="J74" s="277"/>
      <c r="K74" s="323"/>
      <c r="L74" s="365"/>
      <c r="M74" s="306"/>
      <c r="N74" s="277"/>
      <c r="O74" s="307"/>
      <c r="P74" s="277"/>
      <c r="Q74" s="306"/>
      <c r="R74" s="277"/>
      <c r="S74" s="275"/>
      <c r="T74" s="275"/>
      <c r="U74" s="275"/>
      <c r="V74" s="275"/>
      <c r="W74" s="275"/>
      <c r="X74" s="275"/>
    </row>
    <row r="75" spans="1:24" x14ac:dyDescent="0.2">
      <c r="A75" s="276" t="str">
        <f t="shared" si="0"/>
        <v/>
      </c>
      <c r="B75" s="605"/>
      <c r="C75" s="423"/>
      <c r="D75" s="424" t="s">
        <v>68</v>
      </c>
      <c r="E75" s="272">
        <v>0</v>
      </c>
      <c r="F75" s="423"/>
      <c r="G75" s="423"/>
      <c r="H75" s="423"/>
      <c r="I75" s="425"/>
      <c r="J75" s="277"/>
      <c r="K75" s="323"/>
      <c r="L75" s="365"/>
      <c r="M75" s="306"/>
      <c r="N75" s="277"/>
      <c r="O75" s="307"/>
      <c r="P75" s="277"/>
      <c r="Q75" s="306"/>
      <c r="R75" s="277"/>
      <c r="S75" s="275"/>
      <c r="T75" s="275"/>
      <c r="U75" s="275"/>
      <c r="V75" s="275"/>
      <c r="W75" s="275"/>
      <c r="X75" s="275"/>
    </row>
    <row r="76" spans="1:24" x14ac:dyDescent="0.2">
      <c r="A76" s="276" t="str">
        <f t="shared" si="0"/>
        <v/>
      </c>
      <c r="B76" s="603"/>
      <c r="C76" s="411" t="s">
        <v>48</v>
      </c>
      <c r="D76" s="411"/>
      <c r="E76" s="412"/>
      <c r="F76" s="411"/>
      <c r="G76" s="341">
        <f>$H$6</f>
        <v>11.07</v>
      </c>
      <c r="H76" s="413" t="s">
        <v>49</v>
      </c>
      <c r="I76" s="414">
        <f>SUM(E78:E79)*G76</f>
        <v>0</v>
      </c>
      <c r="J76" s="277"/>
      <c r="K76" s="342">
        <v>864</v>
      </c>
      <c r="L76" s="343" t="s">
        <v>50</v>
      </c>
      <c r="M76" s="306" t="str">
        <f t="shared" ref="M76" si="10">IF(A76="","",(I76))</f>
        <v/>
      </c>
      <c r="N76" s="344"/>
      <c r="O76" s="305">
        <v>875</v>
      </c>
      <c r="P76" s="343" t="s">
        <v>51</v>
      </c>
      <c r="Q76" s="345" t="str">
        <f>IF(A76="","",(I76))</f>
        <v/>
      </c>
      <c r="R76" s="344"/>
      <c r="S76" s="275"/>
      <c r="T76" s="275"/>
      <c r="U76" s="275"/>
      <c r="V76" s="275"/>
      <c r="W76" s="275"/>
      <c r="X76" s="275"/>
    </row>
    <row r="77" spans="1:24" x14ac:dyDescent="0.2">
      <c r="A77" s="276" t="str">
        <f t="shared" si="0"/>
        <v/>
      </c>
      <c r="B77" s="604"/>
      <c r="C77" s="416"/>
      <c r="D77" s="417" t="s">
        <v>29</v>
      </c>
      <c r="E77" s="418"/>
      <c r="F77" s="416"/>
      <c r="G77" s="416"/>
      <c r="H77" s="426"/>
      <c r="I77" s="427"/>
      <c r="J77" s="277"/>
      <c r="K77" s="305"/>
      <c r="L77" s="277"/>
      <c r="M77" s="306"/>
      <c r="N77" s="277"/>
      <c r="O77" s="307"/>
      <c r="P77" s="277"/>
      <c r="Q77" s="306"/>
      <c r="R77" s="277"/>
      <c r="S77" s="275"/>
      <c r="T77" s="275"/>
      <c r="U77" s="275"/>
      <c r="V77" s="275"/>
      <c r="W77" s="275"/>
      <c r="X77" s="275"/>
    </row>
    <row r="78" spans="1:24" x14ac:dyDescent="0.2">
      <c r="A78" s="276" t="str">
        <f t="shared" si="0"/>
        <v/>
      </c>
      <c r="B78" s="604"/>
      <c r="C78" s="416"/>
      <c r="D78" s="421" t="s">
        <v>71</v>
      </c>
      <c r="E78" s="271">
        <v>0</v>
      </c>
      <c r="F78" s="416"/>
      <c r="G78" s="416"/>
      <c r="H78" s="426"/>
      <c r="I78" s="427"/>
      <c r="J78" s="277"/>
      <c r="K78" s="305"/>
      <c r="L78" s="277"/>
      <c r="M78" s="306"/>
      <c r="N78" s="277"/>
      <c r="O78" s="307"/>
      <c r="P78" s="277"/>
      <c r="Q78" s="306"/>
      <c r="R78" s="277"/>
      <c r="S78" s="275"/>
      <c r="T78" s="275"/>
      <c r="U78" s="275"/>
      <c r="V78" s="275"/>
      <c r="W78" s="275"/>
      <c r="X78" s="275"/>
    </row>
    <row r="79" spans="1:24" x14ac:dyDescent="0.2">
      <c r="A79" s="276" t="str">
        <f t="shared" ref="A79:A85" si="11">IF(ISBLANK($C$1),"",$C$1)</f>
        <v/>
      </c>
      <c r="B79" s="604"/>
      <c r="C79" s="416"/>
      <c r="D79" s="421" t="s">
        <v>68</v>
      </c>
      <c r="E79" s="271">
        <v>0</v>
      </c>
      <c r="F79" s="416"/>
      <c r="G79" s="416"/>
      <c r="H79" s="416"/>
      <c r="I79" s="427"/>
      <c r="J79" s="277"/>
      <c r="K79" s="305"/>
      <c r="L79" s="277"/>
      <c r="M79" s="306"/>
      <c r="N79" s="277"/>
      <c r="O79" s="307"/>
      <c r="P79" s="277"/>
      <c r="Q79" s="306"/>
      <c r="R79" s="277"/>
      <c r="S79" s="275"/>
      <c r="T79" s="275"/>
      <c r="U79" s="275"/>
      <c r="V79" s="275"/>
      <c r="W79" s="275"/>
      <c r="X79" s="275"/>
    </row>
    <row r="80" spans="1:24" x14ac:dyDescent="0.2">
      <c r="A80" s="276" t="str">
        <f t="shared" si="11"/>
        <v/>
      </c>
      <c r="B80" s="604"/>
      <c r="C80" s="416"/>
      <c r="D80" s="421" t="s">
        <v>69</v>
      </c>
      <c r="E80" s="428"/>
      <c r="F80" s="271">
        <v>0</v>
      </c>
      <c r="G80" s="429">
        <f>E3</f>
        <v>0.35</v>
      </c>
      <c r="H80" s="416"/>
      <c r="I80" s="420">
        <f>F80*G80</f>
        <v>0</v>
      </c>
      <c r="J80" s="277"/>
      <c r="K80" s="323">
        <v>625</v>
      </c>
      <c r="L80" s="277" t="s">
        <v>43</v>
      </c>
      <c r="M80" s="306" t="str">
        <f t="shared" ref="M80:M85" si="12">IF(A80="","",(I80))</f>
        <v/>
      </c>
      <c r="N80" s="277"/>
      <c r="O80" s="307"/>
      <c r="P80" s="277"/>
      <c r="Q80" s="306"/>
      <c r="R80" s="277"/>
      <c r="S80" s="275"/>
      <c r="T80" s="275"/>
      <c r="U80" s="275"/>
      <c r="V80" s="275"/>
      <c r="W80" s="275"/>
      <c r="X80" s="275"/>
    </row>
    <row r="81" spans="1:24" x14ac:dyDescent="0.2">
      <c r="A81" s="276" t="str">
        <f t="shared" si="11"/>
        <v/>
      </c>
      <c r="B81" s="606"/>
      <c r="C81" s="293" t="s">
        <v>73</v>
      </c>
      <c r="D81" s="293" t="s">
        <v>74</v>
      </c>
      <c r="E81" s="500">
        <f>F81*G81</f>
        <v>0</v>
      </c>
      <c r="F81" s="501">
        <v>0</v>
      </c>
      <c r="G81" s="431">
        <v>120</v>
      </c>
      <c r="H81" s="431"/>
      <c r="I81" s="414">
        <f>F81*E81</f>
        <v>0</v>
      </c>
      <c r="J81" s="277"/>
      <c r="K81" s="305">
        <v>6237</v>
      </c>
      <c r="L81" s="365" t="s">
        <v>75</v>
      </c>
      <c r="M81" s="306" t="str">
        <f t="shared" si="12"/>
        <v/>
      </c>
      <c r="N81" s="277"/>
      <c r="O81" s="307"/>
      <c r="P81" s="277"/>
      <c r="Q81" s="306"/>
      <c r="R81" s="277"/>
      <c r="S81" s="275"/>
      <c r="T81" s="275"/>
      <c r="U81" s="275"/>
      <c r="V81" s="275"/>
      <c r="W81" s="275"/>
      <c r="X81" s="275"/>
    </row>
    <row r="82" spans="1:24" x14ac:dyDescent="0.2">
      <c r="A82" s="276" t="str">
        <f t="shared" si="11"/>
        <v/>
      </c>
      <c r="B82" s="604"/>
      <c r="C82" s="277" t="s">
        <v>76</v>
      </c>
      <c r="D82" s="277" t="s">
        <v>77</v>
      </c>
      <c r="E82" s="273">
        <f>F82*G82</f>
        <v>0</v>
      </c>
      <c r="F82" s="271">
        <v>0</v>
      </c>
      <c r="G82" s="416">
        <v>42</v>
      </c>
      <c r="H82" s="416"/>
      <c r="I82" s="420">
        <f>F82*E82</f>
        <v>0</v>
      </c>
      <c r="J82" s="277"/>
      <c r="K82" s="305">
        <v>6237</v>
      </c>
      <c r="L82" s="365" t="s">
        <v>75</v>
      </c>
      <c r="M82" s="306" t="str">
        <f t="shared" si="12"/>
        <v/>
      </c>
      <c r="N82" s="277"/>
      <c r="O82" s="307"/>
      <c r="P82" s="277"/>
      <c r="Q82" s="306"/>
      <c r="R82" s="277"/>
      <c r="S82" s="275"/>
      <c r="T82" s="275"/>
      <c r="U82" s="275"/>
      <c r="V82" s="275"/>
      <c r="W82" s="275"/>
      <c r="X82" s="275"/>
    </row>
    <row r="83" spans="1:24" x14ac:dyDescent="0.2">
      <c r="A83" s="276" t="str">
        <f t="shared" si="11"/>
        <v/>
      </c>
      <c r="B83" s="604"/>
      <c r="C83" s="277" t="s">
        <v>78</v>
      </c>
      <c r="D83" s="277"/>
      <c r="E83" s="273">
        <f>F83*G83</f>
        <v>0</v>
      </c>
      <c r="F83" s="271">
        <v>0</v>
      </c>
      <c r="G83" s="416"/>
      <c r="H83" s="416"/>
      <c r="I83" s="420">
        <f>F83*E83</f>
        <v>0</v>
      </c>
      <c r="J83" s="277"/>
      <c r="K83" s="305">
        <v>6237</v>
      </c>
      <c r="L83" s="365" t="s">
        <v>75</v>
      </c>
      <c r="M83" s="306" t="str">
        <f t="shared" si="12"/>
        <v/>
      </c>
      <c r="N83" s="277"/>
      <c r="O83" s="307"/>
      <c r="P83" s="277"/>
      <c r="Q83" s="306"/>
      <c r="R83" s="277"/>
      <c r="S83" s="275"/>
      <c r="T83" s="275"/>
      <c r="U83" s="275"/>
      <c r="V83" s="275"/>
      <c r="W83" s="275"/>
      <c r="X83" s="275"/>
    </row>
    <row r="84" spans="1:24" x14ac:dyDescent="0.2">
      <c r="A84" s="276" t="str">
        <f t="shared" si="11"/>
        <v/>
      </c>
      <c r="B84" s="604"/>
      <c r="C84" s="277" t="s">
        <v>79</v>
      </c>
      <c r="D84" s="277"/>
      <c r="E84" s="273">
        <f>F84*G84</f>
        <v>0</v>
      </c>
      <c r="F84" s="271">
        <v>0</v>
      </c>
      <c r="G84" s="416"/>
      <c r="H84" s="416"/>
      <c r="I84" s="420">
        <f>F84*E84</f>
        <v>0</v>
      </c>
      <c r="J84" s="277"/>
      <c r="K84" s="305">
        <v>6237</v>
      </c>
      <c r="L84" s="365" t="s">
        <v>75</v>
      </c>
      <c r="M84" s="306" t="str">
        <f t="shared" si="12"/>
        <v/>
      </c>
      <c r="N84" s="277"/>
      <c r="O84" s="307"/>
      <c r="P84" s="277"/>
      <c r="Q84" s="306"/>
      <c r="R84" s="277"/>
      <c r="S84" s="275"/>
      <c r="T84" s="275"/>
      <c r="U84" s="275"/>
      <c r="V84" s="275"/>
      <c r="W84" s="275"/>
      <c r="X84" s="275"/>
    </row>
    <row r="85" spans="1:24" x14ac:dyDescent="0.2">
      <c r="A85" s="276" t="str">
        <f t="shared" si="11"/>
        <v/>
      </c>
      <c r="B85" s="604"/>
      <c r="C85" s="277" t="s">
        <v>80</v>
      </c>
      <c r="D85" s="277"/>
      <c r="E85" s="273">
        <f>F85*G85</f>
        <v>0</v>
      </c>
      <c r="F85" s="271">
        <v>0</v>
      </c>
      <c r="G85" s="416"/>
      <c r="H85" s="416"/>
      <c r="I85" s="420">
        <f>F85*E85</f>
        <v>0</v>
      </c>
      <c r="J85" s="277"/>
      <c r="K85" s="305">
        <v>6237</v>
      </c>
      <c r="L85" s="365" t="s">
        <v>75</v>
      </c>
      <c r="M85" s="306" t="str">
        <f t="shared" si="12"/>
        <v/>
      </c>
      <c r="N85" s="277"/>
      <c r="O85" s="307"/>
      <c r="P85" s="277"/>
      <c r="Q85" s="306"/>
      <c r="R85" s="277"/>
      <c r="S85" s="275"/>
      <c r="T85" s="275"/>
      <c r="U85" s="275"/>
      <c r="V85" s="275"/>
      <c r="W85" s="275"/>
      <c r="X85" s="275"/>
    </row>
    <row r="86" spans="1:24" x14ac:dyDescent="0.2">
      <c r="A86" s="276" t="str">
        <f>IF(ISBLANK($C$1),"",$C$1)</f>
        <v/>
      </c>
      <c r="B86" s="589" t="s">
        <v>81</v>
      </c>
      <c r="C86" s="433"/>
      <c r="D86" s="433"/>
      <c r="E86" s="433"/>
      <c r="F86" s="433"/>
      <c r="G86" s="433"/>
      <c r="H86" s="433"/>
      <c r="I86" s="434">
        <f>I88+I89+I92</f>
        <v>0</v>
      </c>
      <c r="J86" s="405"/>
      <c r="K86" s="406"/>
      <c r="L86" s="405"/>
      <c r="M86" s="407"/>
      <c r="N86" s="405"/>
      <c r="O86" s="408"/>
      <c r="P86" s="405"/>
      <c r="Q86" s="407"/>
      <c r="R86" s="405"/>
      <c r="S86" s="275"/>
      <c r="T86" s="275"/>
      <c r="U86" s="275"/>
      <c r="V86" s="275"/>
      <c r="W86" s="275"/>
      <c r="X86" s="275"/>
    </row>
    <row r="87" spans="1:24" x14ac:dyDescent="0.2">
      <c r="A87" s="276" t="str">
        <f t="shared" ref="A87:A172" si="13">IF(ISBLANK($C$1),"",$C$1)</f>
        <v/>
      </c>
      <c r="B87" s="607"/>
      <c r="C87" s="436" t="s">
        <v>82</v>
      </c>
      <c r="D87" s="437"/>
      <c r="E87" s="437"/>
      <c r="F87" s="438" t="s">
        <v>83</v>
      </c>
      <c r="G87" s="437"/>
      <c r="H87" s="437"/>
      <c r="I87" s="439"/>
      <c r="J87" s="277"/>
      <c r="K87" s="305">
        <v>613</v>
      </c>
      <c r="L87" s="277" t="s">
        <v>84</v>
      </c>
      <c r="M87" s="306" t="str">
        <f t="shared" ref="M87" si="14">IF(A87="","",(I87))</f>
        <v/>
      </c>
      <c r="N87" s="277"/>
      <c r="O87" s="307"/>
      <c r="P87" s="277"/>
      <c r="Q87" s="306"/>
      <c r="R87" s="277"/>
      <c r="S87" s="275"/>
      <c r="T87" s="275"/>
      <c r="U87" s="275"/>
      <c r="V87" s="275"/>
      <c r="W87" s="275"/>
      <c r="X87" s="275"/>
    </row>
    <row r="88" spans="1:24" x14ac:dyDescent="0.2">
      <c r="A88" s="276" t="str">
        <f t="shared" si="13"/>
        <v/>
      </c>
      <c r="B88" s="608"/>
      <c r="C88" s="441"/>
      <c r="D88" s="442" t="s">
        <v>85</v>
      </c>
      <c r="E88" s="499">
        <v>0</v>
      </c>
      <c r="F88" s="569">
        <v>1600</v>
      </c>
      <c r="G88" s="509">
        <v>0</v>
      </c>
      <c r="H88" s="441"/>
      <c r="I88" s="443">
        <f>F88*E88*G88</f>
        <v>0</v>
      </c>
      <c r="J88" s="277"/>
      <c r="K88" s="314">
        <v>64</v>
      </c>
      <c r="L88" s="315" t="s">
        <v>27</v>
      </c>
      <c r="M88" s="306"/>
      <c r="N88" s="277"/>
      <c r="O88" s="307"/>
      <c r="P88" s="277"/>
      <c r="Q88" s="306"/>
      <c r="R88" s="277"/>
      <c r="S88" s="275"/>
      <c r="T88" s="275"/>
      <c r="U88" s="275"/>
      <c r="V88" s="275"/>
      <c r="W88" s="275"/>
      <c r="X88" s="275"/>
    </row>
    <row r="89" spans="1:24" x14ac:dyDescent="0.2">
      <c r="A89" s="276" t="str">
        <f t="shared" si="13"/>
        <v/>
      </c>
      <c r="B89" s="607"/>
      <c r="C89" s="436" t="s">
        <v>25</v>
      </c>
      <c r="D89" s="436"/>
      <c r="E89" s="444"/>
      <c r="F89" s="311">
        <f>$G$4</f>
        <v>9.2100000000000009</v>
      </c>
      <c r="G89" s="311">
        <f>$H$4</f>
        <v>13.57</v>
      </c>
      <c r="H89" s="445" t="s">
        <v>26</v>
      </c>
      <c r="I89" s="439">
        <f>E91*G89</f>
        <v>0</v>
      </c>
      <c r="J89" s="277"/>
      <c r="K89" s="323">
        <v>641</v>
      </c>
      <c r="L89" s="277" t="s">
        <v>33</v>
      </c>
      <c r="M89" s="306" t="str">
        <f t="shared" ref="M89:M90" si="15">IF(A89="","",(I89))</f>
        <v/>
      </c>
      <c r="N89" s="277"/>
      <c r="O89" s="307"/>
      <c r="P89" s="277"/>
      <c r="Q89" s="306"/>
      <c r="R89" s="277"/>
      <c r="S89" s="275"/>
      <c r="T89" s="275"/>
      <c r="U89" s="275"/>
      <c r="V89" s="275"/>
      <c r="W89" s="275"/>
      <c r="X89" s="275"/>
    </row>
    <row r="90" spans="1:24" x14ac:dyDescent="0.2">
      <c r="A90" s="276" t="str">
        <f t="shared" si="13"/>
        <v/>
      </c>
      <c r="B90" s="608"/>
      <c r="C90" s="441"/>
      <c r="D90" s="441" t="s">
        <v>86</v>
      </c>
      <c r="E90" s="446"/>
      <c r="F90" s="441"/>
      <c r="G90" s="441"/>
      <c r="H90" s="447" t="s">
        <v>32</v>
      </c>
      <c r="I90" s="443">
        <f>E91*F89</f>
        <v>0</v>
      </c>
      <c r="J90" s="277"/>
      <c r="K90" s="323">
        <v>645</v>
      </c>
      <c r="L90" s="327" t="s">
        <v>37</v>
      </c>
      <c r="M90" s="306" t="str">
        <f t="shared" si="15"/>
        <v/>
      </c>
      <c r="N90" s="277"/>
      <c r="O90" s="307"/>
      <c r="P90" s="277"/>
      <c r="Q90" s="306"/>
      <c r="R90" s="277"/>
      <c r="S90" s="275"/>
      <c r="T90" s="275"/>
      <c r="U90" s="275"/>
      <c r="V90" s="275"/>
      <c r="W90" s="275"/>
      <c r="X90" s="275"/>
    </row>
    <row r="91" spans="1:24" s="160" customFormat="1" x14ac:dyDescent="0.2">
      <c r="A91" s="276" t="str">
        <f t="shared" si="13"/>
        <v/>
      </c>
      <c r="B91" s="609"/>
      <c r="C91" s="449"/>
      <c r="D91" s="450" t="s">
        <v>87</v>
      </c>
      <c r="E91" s="272">
        <v>0</v>
      </c>
      <c r="F91" s="449"/>
      <c r="G91" s="449"/>
      <c r="H91" s="451" t="s">
        <v>88</v>
      </c>
      <c r="I91" s="452">
        <f>I89-I90</f>
        <v>0</v>
      </c>
      <c r="J91" s="277"/>
      <c r="K91" s="305"/>
      <c r="L91" s="277"/>
      <c r="M91" s="306"/>
      <c r="N91" s="277"/>
      <c r="O91" s="307"/>
      <c r="P91" s="277"/>
      <c r="Q91" s="306"/>
      <c r="R91" s="277"/>
      <c r="S91" s="409"/>
      <c r="T91" s="409"/>
      <c r="U91" s="409"/>
      <c r="V91" s="409"/>
      <c r="W91" s="409"/>
      <c r="X91" s="409"/>
    </row>
    <row r="92" spans="1:24" s="160" customFormat="1" x14ac:dyDescent="0.2">
      <c r="A92" s="276" t="str">
        <f t="shared" si="13"/>
        <v/>
      </c>
      <c r="B92" s="607"/>
      <c r="C92" s="436" t="s">
        <v>72</v>
      </c>
      <c r="D92" s="436"/>
      <c r="E92" s="444"/>
      <c r="F92" s="311">
        <f>$G$5</f>
        <v>50</v>
      </c>
      <c r="G92" s="436"/>
      <c r="H92" s="445" t="s">
        <v>44</v>
      </c>
      <c r="I92" s="439">
        <f>SUM(E94:E95)*F92</f>
        <v>0</v>
      </c>
      <c r="J92" s="277"/>
      <c r="K92" s="305"/>
      <c r="L92" s="277"/>
      <c r="M92" s="306"/>
      <c r="N92" s="277"/>
      <c r="O92" s="307"/>
      <c r="P92" s="277"/>
      <c r="Q92" s="306"/>
      <c r="R92" s="277"/>
      <c r="S92" s="409"/>
      <c r="T92" s="409"/>
      <c r="U92" s="409"/>
      <c r="V92" s="409"/>
      <c r="W92" s="409"/>
      <c r="X92" s="409"/>
    </row>
    <row r="93" spans="1:24" s="160" customFormat="1" x14ac:dyDescent="0.2">
      <c r="A93" s="276" t="str">
        <f t="shared" si="13"/>
        <v/>
      </c>
      <c r="B93" s="608"/>
      <c r="C93" s="441"/>
      <c r="D93" s="441" t="s">
        <v>86</v>
      </c>
      <c r="E93" s="446"/>
      <c r="F93" s="441"/>
      <c r="G93" s="441"/>
      <c r="H93" s="447"/>
      <c r="I93" s="453"/>
      <c r="J93" s="277"/>
      <c r="K93" s="305"/>
      <c r="L93" s="277"/>
      <c r="M93" s="306"/>
      <c r="N93" s="277"/>
      <c r="O93" s="307"/>
      <c r="P93" s="277"/>
      <c r="Q93" s="306"/>
      <c r="R93" s="277"/>
      <c r="S93" s="409"/>
      <c r="T93" s="409"/>
      <c r="U93" s="409"/>
      <c r="V93" s="409"/>
      <c r="W93" s="409"/>
      <c r="X93" s="409"/>
    </row>
    <row r="94" spans="1:24" s="160" customFormat="1" x14ac:dyDescent="0.2">
      <c r="A94" s="276" t="str">
        <f t="shared" si="13"/>
        <v/>
      </c>
      <c r="B94" s="609"/>
      <c r="C94" s="449"/>
      <c r="D94" s="450" t="s">
        <v>87</v>
      </c>
      <c r="E94" s="272">
        <v>0</v>
      </c>
      <c r="F94" s="516"/>
      <c r="G94" s="516"/>
      <c r="H94" s="451"/>
      <c r="I94" s="454"/>
      <c r="J94" s="277"/>
      <c r="K94" s="305"/>
      <c r="L94" s="277"/>
      <c r="M94" s="306"/>
      <c r="N94" s="277"/>
      <c r="O94" s="307"/>
      <c r="P94" s="277"/>
      <c r="Q94" s="306"/>
      <c r="R94" s="277"/>
      <c r="S94" s="409"/>
      <c r="T94" s="409"/>
      <c r="U94" s="409"/>
      <c r="V94" s="409"/>
      <c r="W94" s="409"/>
      <c r="X94" s="409"/>
    </row>
    <row r="95" spans="1:24" x14ac:dyDescent="0.2">
      <c r="A95" s="276" t="str">
        <f t="shared" si="13"/>
        <v/>
      </c>
      <c r="B95" s="607"/>
      <c r="C95" s="436" t="s">
        <v>48</v>
      </c>
      <c r="D95" s="436"/>
      <c r="E95" s="444">
        <f>SUM(E97:E97)</f>
        <v>0</v>
      </c>
      <c r="F95" s="436"/>
      <c r="G95" s="341">
        <f>$H$6</f>
        <v>11.07</v>
      </c>
      <c r="H95" s="445" t="s">
        <v>49</v>
      </c>
      <c r="I95" s="439">
        <f>E95*G95</f>
        <v>0</v>
      </c>
      <c r="J95" s="277"/>
      <c r="K95" s="342">
        <v>864</v>
      </c>
      <c r="L95" s="343" t="s">
        <v>50</v>
      </c>
      <c r="M95" s="306" t="str">
        <f t="shared" ref="M95" si="16">IF(A95="","",(I95))</f>
        <v/>
      </c>
      <c r="N95" s="344"/>
      <c r="O95" s="305">
        <v>875</v>
      </c>
      <c r="P95" s="343" t="s">
        <v>51</v>
      </c>
      <c r="Q95" s="345" t="str">
        <f>IF(A95="","",(I95))</f>
        <v/>
      </c>
      <c r="R95" s="277"/>
      <c r="S95" s="275"/>
      <c r="T95" s="275"/>
      <c r="U95" s="275"/>
      <c r="V95" s="275"/>
      <c r="W95" s="275"/>
      <c r="X95" s="275"/>
    </row>
    <row r="96" spans="1:24" x14ac:dyDescent="0.2">
      <c r="A96" s="276" t="str">
        <f t="shared" si="13"/>
        <v/>
      </c>
      <c r="B96" s="608"/>
      <c r="C96" s="441"/>
      <c r="D96" s="441" t="s">
        <v>86</v>
      </c>
      <c r="E96" s="446"/>
      <c r="F96" s="441"/>
      <c r="G96" s="441"/>
      <c r="H96" s="447"/>
      <c r="I96" s="453"/>
      <c r="J96" s="277"/>
      <c r="K96" s="305"/>
      <c r="L96" s="277"/>
      <c r="M96" s="306"/>
      <c r="N96" s="277"/>
      <c r="O96" s="307"/>
      <c r="P96" s="277"/>
      <c r="Q96" s="306"/>
      <c r="R96" s="277"/>
      <c r="S96" s="275"/>
      <c r="T96" s="275"/>
      <c r="U96" s="275"/>
      <c r="V96" s="275"/>
      <c r="W96" s="275"/>
      <c r="X96" s="275"/>
    </row>
    <row r="97" spans="1:24" x14ac:dyDescent="0.2">
      <c r="A97" s="276" t="str">
        <f t="shared" si="13"/>
        <v/>
      </c>
      <c r="B97" s="609"/>
      <c r="C97" s="449"/>
      <c r="D97" s="450" t="s">
        <v>87</v>
      </c>
      <c r="E97" s="272">
        <v>0</v>
      </c>
      <c r="F97" s="449"/>
      <c r="G97" s="449"/>
      <c r="H97" s="451"/>
      <c r="I97" s="454"/>
      <c r="J97" s="277"/>
      <c r="K97" s="305"/>
      <c r="L97" s="277"/>
      <c r="M97" s="306"/>
      <c r="N97" s="277"/>
      <c r="O97" s="307"/>
      <c r="P97" s="277"/>
      <c r="Q97" s="306"/>
      <c r="R97" s="277"/>
      <c r="S97" s="275"/>
      <c r="T97" s="275"/>
      <c r="U97" s="275"/>
      <c r="V97" s="275"/>
      <c r="W97" s="275"/>
      <c r="X97" s="275"/>
    </row>
    <row r="98" spans="1:24" s="160" customFormat="1" x14ac:dyDescent="0.2">
      <c r="A98" s="276" t="str">
        <f t="shared" si="13"/>
        <v/>
      </c>
      <c r="B98" s="610" t="s">
        <v>89</v>
      </c>
      <c r="C98" s="611"/>
      <c r="D98" s="611"/>
      <c r="E98" s="611"/>
      <c r="F98" s="611"/>
      <c r="G98" s="611"/>
      <c r="H98" s="611"/>
      <c r="I98" s="612">
        <f>SUM(I100:I104)</f>
        <v>0</v>
      </c>
      <c r="J98" s="405"/>
      <c r="K98" s="455"/>
      <c r="L98" s="409"/>
      <c r="M98" s="306"/>
      <c r="N98" s="277"/>
      <c r="O98" s="307"/>
      <c r="P98" s="277"/>
      <c r="Q98" s="306"/>
      <c r="R98" s="405"/>
      <c r="S98" s="409"/>
      <c r="T98" s="409"/>
      <c r="U98" s="409"/>
      <c r="V98" s="409"/>
      <c r="W98" s="409"/>
      <c r="X98" s="409"/>
    </row>
    <row r="99" spans="1:24" x14ac:dyDescent="0.2">
      <c r="A99" s="276" t="str">
        <f t="shared" si="13"/>
        <v/>
      </c>
      <c r="B99" s="613" t="s">
        <v>90</v>
      </c>
      <c r="C99" s="456" t="s">
        <v>91</v>
      </c>
      <c r="D99" s="456"/>
      <c r="E99" s="456" t="s">
        <v>92</v>
      </c>
      <c r="F99" s="456" t="s">
        <v>93</v>
      </c>
      <c r="G99" s="456"/>
      <c r="H99" s="456"/>
      <c r="I99" s="414"/>
      <c r="J99" s="277"/>
      <c r="K99" s="457">
        <v>602</v>
      </c>
      <c r="L99" s="458" t="s">
        <v>94</v>
      </c>
      <c r="M99" s="306"/>
      <c r="N99" s="277"/>
      <c r="O99" s="307"/>
      <c r="P99" s="277"/>
      <c r="Q99" s="306"/>
      <c r="R99" s="373" t="s">
        <v>95</v>
      </c>
      <c r="S99" s="275"/>
      <c r="T99" s="275"/>
      <c r="U99" s="275"/>
      <c r="V99" s="275"/>
      <c r="W99" s="275"/>
      <c r="X99" s="275"/>
    </row>
    <row r="100" spans="1:24" x14ac:dyDescent="0.2">
      <c r="A100" s="276" t="str">
        <f t="shared" si="13"/>
        <v/>
      </c>
      <c r="B100" s="614"/>
      <c r="C100" s="277" t="s">
        <v>96</v>
      </c>
      <c r="D100" s="277"/>
      <c r="E100" s="273">
        <v>0</v>
      </c>
      <c r="F100" s="271">
        <v>0</v>
      </c>
      <c r="G100" s="416"/>
      <c r="H100" s="416"/>
      <c r="I100" s="427">
        <f>E100*F100</f>
        <v>0</v>
      </c>
      <c r="J100" s="277"/>
      <c r="K100" s="457">
        <v>6021</v>
      </c>
      <c r="L100" s="458" t="s">
        <v>97</v>
      </c>
      <c r="M100" s="306" t="str">
        <f t="shared" ref="M100:M104" si="17">IF(A100="","",(I100))</f>
        <v/>
      </c>
      <c r="N100" s="277"/>
      <c r="O100" s="307"/>
      <c r="P100" s="277"/>
      <c r="Q100" s="306"/>
      <c r="R100" s="277"/>
      <c r="S100" s="275"/>
      <c r="T100" s="275"/>
      <c r="U100" s="275"/>
      <c r="V100" s="275"/>
      <c r="W100" s="275"/>
      <c r="X100" s="275"/>
    </row>
    <row r="101" spans="1:24" x14ac:dyDescent="0.2">
      <c r="A101" s="276" t="str">
        <f t="shared" si="13"/>
        <v/>
      </c>
      <c r="B101" s="604"/>
      <c r="C101" s="277" t="s">
        <v>98</v>
      </c>
      <c r="D101" s="277"/>
      <c r="E101" s="273">
        <v>0</v>
      </c>
      <c r="F101" s="271">
        <v>0</v>
      </c>
      <c r="G101" s="416"/>
      <c r="H101" s="416"/>
      <c r="I101" s="427">
        <f t="shared" ref="I101:I104" si="18">E101*F101</f>
        <v>0</v>
      </c>
      <c r="J101" s="277"/>
      <c r="K101" s="457">
        <v>6021</v>
      </c>
      <c r="L101" s="458" t="s">
        <v>97</v>
      </c>
      <c r="M101" s="306" t="str">
        <f t="shared" si="17"/>
        <v/>
      </c>
      <c r="N101" s="277"/>
      <c r="O101" s="307"/>
      <c r="P101" s="277"/>
      <c r="Q101" s="306"/>
      <c r="R101" s="277"/>
      <c r="S101" s="275"/>
      <c r="T101" s="275"/>
      <c r="U101" s="275"/>
      <c r="V101" s="275"/>
      <c r="W101" s="275"/>
      <c r="X101" s="275"/>
    </row>
    <row r="102" spans="1:24" x14ac:dyDescent="0.2">
      <c r="A102" s="276" t="str">
        <f t="shared" si="13"/>
        <v/>
      </c>
      <c r="B102" s="604"/>
      <c r="C102" s="277" t="s">
        <v>98</v>
      </c>
      <c r="D102" s="277"/>
      <c r="E102" s="273">
        <v>0</v>
      </c>
      <c r="F102" s="271">
        <v>0</v>
      </c>
      <c r="G102" s="416"/>
      <c r="H102" s="416"/>
      <c r="I102" s="427">
        <f t="shared" si="18"/>
        <v>0</v>
      </c>
      <c r="J102" s="277"/>
      <c r="K102" s="457">
        <v>6021</v>
      </c>
      <c r="L102" s="458" t="s">
        <v>97</v>
      </c>
      <c r="M102" s="306" t="str">
        <f t="shared" si="17"/>
        <v/>
      </c>
      <c r="N102" s="277"/>
      <c r="O102" s="307"/>
      <c r="P102" s="277"/>
      <c r="Q102" s="306"/>
      <c r="R102" s="277"/>
      <c r="S102" s="275"/>
      <c r="T102" s="275"/>
      <c r="U102" s="275"/>
      <c r="V102" s="275"/>
      <c r="W102" s="275"/>
      <c r="X102" s="275"/>
    </row>
    <row r="103" spans="1:24" x14ac:dyDescent="0.2">
      <c r="A103" s="276" t="str">
        <f t="shared" si="13"/>
        <v/>
      </c>
      <c r="B103" s="604"/>
      <c r="C103" s="277" t="s">
        <v>98</v>
      </c>
      <c r="D103" s="277"/>
      <c r="E103" s="273">
        <v>0</v>
      </c>
      <c r="F103" s="271">
        <v>0</v>
      </c>
      <c r="G103" s="416"/>
      <c r="H103" s="416"/>
      <c r="I103" s="427">
        <f t="shared" si="18"/>
        <v>0</v>
      </c>
      <c r="J103" s="277"/>
      <c r="K103" s="457">
        <v>6021</v>
      </c>
      <c r="L103" s="458" t="s">
        <v>97</v>
      </c>
      <c r="M103" s="306" t="str">
        <f t="shared" si="17"/>
        <v/>
      </c>
      <c r="N103" s="277"/>
      <c r="O103" s="307"/>
      <c r="P103" s="277"/>
      <c r="Q103" s="306"/>
      <c r="R103" s="277"/>
      <c r="S103" s="275"/>
      <c r="T103" s="275"/>
      <c r="U103" s="275"/>
      <c r="V103" s="275"/>
      <c r="W103" s="275"/>
      <c r="X103" s="275"/>
    </row>
    <row r="104" spans="1:24" x14ac:dyDescent="0.2">
      <c r="A104" s="276" t="str">
        <f t="shared" si="13"/>
        <v/>
      </c>
      <c r="B104" s="605"/>
      <c r="C104" s="302" t="s">
        <v>98</v>
      </c>
      <c r="D104" s="302"/>
      <c r="E104" s="274">
        <v>0</v>
      </c>
      <c r="F104" s="272">
        <v>0</v>
      </c>
      <c r="G104" s="423"/>
      <c r="H104" s="423"/>
      <c r="I104" s="425">
        <f t="shared" si="18"/>
        <v>0</v>
      </c>
      <c r="J104" s="277"/>
      <c r="K104" s="457">
        <v>6021</v>
      </c>
      <c r="L104" s="458" t="s">
        <v>97</v>
      </c>
      <c r="M104" s="306" t="str">
        <f t="shared" si="17"/>
        <v/>
      </c>
      <c r="N104" s="277"/>
      <c r="O104" s="307"/>
      <c r="P104" s="277"/>
      <c r="Q104" s="306"/>
      <c r="R104" s="277"/>
      <c r="S104" s="275"/>
      <c r="T104" s="275"/>
      <c r="U104" s="275"/>
      <c r="V104" s="275"/>
      <c r="W104" s="275"/>
      <c r="X104" s="275"/>
    </row>
    <row r="105" spans="1:24" x14ac:dyDescent="0.2">
      <c r="A105" s="276" t="str">
        <f t="shared" si="13"/>
        <v/>
      </c>
      <c r="B105" s="610" t="s">
        <v>99</v>
      </c>
      <c r="C105" s="611"/>
      <c r="D105" s="611"/>
      <c r="E105" s="611"/>
      <c r="F105" s="611"/>
      <c r="G105" s="611"/>
      <c r="H105" s="611"/>
      <c r="I105" s="612">
        <f>SUM(I107:I113)</f>
        <v>0</v>
      </c>
      <c r="J105" s="405"/>
      <c r="K105" s="455"/>
      <c r="L105" s="409"/>
      <c r="M105" s="306"/>
      <c r="N105" s="277"/>
      <c r="O105" s="307"/>
      <c r="P105" s="277"/>
      <c r="Q105" s="306"/>
      <c r="R105" s="277"/>
      <c r="S105" s="275"/>
      <c r="T105" s="275"/>
      <c r="U105" s="275"/>
      <c r="V105" s="275"/>
      <c r="W105" s="275"/>
      <c r="X105" s="275"/>
    </row>
    <row r="106" spans="1:24" x14ac:dyDescent="0.2">
      <c r="A106" s="276" t="str">
        <f t="shared" si="13"/>
        <v/>
      </c>
      <c r="B106" s="603"/>
      <c r="C106" s="456" t="s">
        <v>100</v>
      </c>
      <c r="D106" s="456"/>
      <c r="E106" s="460" t="s">
        <v>92</v>
      </c>
      <c r="F106" s="460" t="s">
        <v>93</v>
      </c>
      <c r="G106" s="456"/>
      <c r="H106" s="456"/>
      <c r="I106" s="414"/>
      <c r="J106" s="277"/>
      <c r="K106" s="457"/>
      <c r="L106" s="458"/>
      <c r="M106" s="306"/>
      <c r="N106" s="277"/>
      <c r="O106" s="307"/>
      <c r="P106" s="277"/>
      <c r="Q106" s="306"/>
      <c r="R106" s="277"/>
      <c r="S106" s="275"/>
      <c r="T106" s="275"/>
      <c r="U106" s="275"/>
      <c r="V106" s="275"/>
      <c r="W106" s="275"/>
      <c r="X106" s="275"/>
    </row>
    <row r="107" spans="1:24" x14ac:dyDescent="0.2">
      <c r="A107" s="276" t="str">
        <f t="shared" si="13"/>
        <v/>
      </c>
      <c r="B107" s="614"/>
      <c r="C107" s="279" t="s">
        <v>101</v>
      </c>
      <c r="D107" s="277" t="s">
        <v>102</v>
      </c>
      <c r="E107" s="273">
        <v>0</v>
      </c>
      <c r="F107" s="271">
        <v>0</v>
      </c>
      <c r="G107" s="416"/>
      <c r="H107" s="416"/>
      <c r="I107" s="427">
        <f>E107*F107</f>
        <v>0</v>
      </c>
      <c r="J107" s="277"/>
      <c r="K107" s="457">
        <v>6029</v>
      </c>
      <c r="L107" s="458" t="s">
        <v>103</v>
      </c>
      <c r="M107" s="306" t="str">
        <f t="shared" ref="M107:M110" si="19">IF(A107="","",(I107))</f>
        <v/>
      </c>
      <c r="N107" s="277"/>
      <c r="O107" s="307"/>
      <c r="P107" s="277"/>
      <c r="Q107" s="306"/>
      <c r="R107" s="277"/>
      <c r="S107" s="275"/>
      <c r="T107" s="275"/>
      <c r="U107" s="275"/>
      <c r="V107" s="275"/>
      <c r="W107" s="275"/>
      <c r="X107" s="275"/>
    </row>
    <row r="108" spans="1:24" x14ac:dyDescent="0.2">
      <c r="A108" s="276" t="str">
        <f t="shared" si="13"/>
        <v/>
      </c>
      <c r="B108" s="614"/>
      <c r="C108" s="277" t="s">
        <v>104</v>
      </c>
      <c r="D108" s="277"/>
      <c r="E108" s="273">
        <v>0</v>
      </c>
      <c r="F108" s="271">
        <v>0</v>
      </c>
      <c r="G108" s="416"/>
      <c r="H108" s="416"/>
      <c r="I108" s="427">
        <f t="shared" ref="I108:I113" si="20">E108*F108</f>
        <v>0</v>
      </c>
      <c r="J108" s="277"/>
      <c r="K108" s="457">
        <v>6029</v>
      </c>
      <c r="L108" s="458" t="s">
        <v>103</v>
      </c>
      <c r="M108" s="306" t="str">
        <f t="shared" si="19"/>
        <v/>
      </c>
      <c r="N108" s="277"/>
      <c r="O108" s="307"/>
      <c r="P108" s="277"/>
      <c r="Q108" s="306"/>
      <c r="R108" s="277"/>
      <c r="S108" s="275"/>
      <c r="T108" s="275"/>
      <c r="U108" s="275"/>
      <c r="V108" s="275"/>
      <c r="W108" s="275"/>
      <c r="X108" s="275"/>
    </row>
    <row r="109" spans="1:24" x14ac:dyDescent="0.2">
      <c r="A109" s="276" t="str">
        <f t="shared" si="13"/>
        <v/>
      </c>
      <c r="B109" s="614"/>
      <c r="C109" s="277" t="s">
        <v>104</v>
      </c>
      <c r="D109" s="277"/>
      <c r="E109" s="273">
        <v>0</v>
      </c>
      <c r="F109" s="271">
        <v>0</v>
      </c>
      <c r="G109" s="416"/>
      <c r="H109" s="416"/>
      <c r="I109" s="427">
        <f t="shared" si="20"/>
        <v>0</v>
      </c>
      <c r="J109" s="277"/>
      <c r="K109" s="457">
        <v>6029</v>
      </c>
      <c r="L109" s="458" t="s">
        <v>103</v>
      </c>
      <c r="M109" s="306" t="str">
        <f t="shared" si="19"/>
        <v/>
      </c>
      <c r="N109" s="277"/>
      <c r="O109" s="307"/>
      <c r="P109" s="277"/>
      <c r="Q109" s="306"/>
      <c r="R109" s="277"/>
      <c r="S109" s="275"/>
      <c r="T109" s="275"/>
      <c r="U109" s="275"/>
      <c r="V109" s="275"/>
      <c r="W109" s="275"/>
      <c r="X109" s="275"/>
    </row>
    <row r="110" spans="1:24" x14ac:dyDescent="0.2">
      <c r="A110" s="276" t="str">
        <f t="shared" si="13"/>
        <v/>
      </c>
      <c r="B110" s="604"/>
      <c r="C110" s="277" t="s">
        <v>104</v>
      </c>
      <c r="D110" s="277"/>
      <c r="E110" s="273">
        <v>0</v>
      </c>
      <c r="F110" s="271">
        <v>0</v>
      </c>
      <c r="G110" s="416"/>
      <c r="H110" s="416"/>
      <c r="I110" s="427">
        <f t="shared" si="20"/>
        <v>0</v>
      </c>
      <c r="J110" s="277"/>
      <c r="K110" s="457">
        <v>6029</v>
      </c>
      <c r="L110" s="458" t="s">
        <v>103</v>
      </c>
      <c r="M110" s="306" t="str">
        <f t="shared" si="19"/>
        <v/>
      </c>
      <c r="N110" s="277"/>
      <c r="O110" s="307"/>
      <c r="P110" s="277"/>
      <c r="Q110" s="306"/>
      <c r="R110" s="277"/>
      <c r="S110" s="275"/>
      <c r="T110" s="275"/>
      <c r="U110" s="275"/>
      <c r="V110" s="275"/>
      <c r="W110" s="275"/>
      <c r="X110" s="275"/>
    </row>
    <row r="111" spans="1:24" x14ac:dyDescent="0.2">
      <c r="A111" s="276" t="str">
        <f t="shared" si="13"/>
        <v/>
      </c>
      <c r="B111" s="604"/>
      <c r="C111" s="279" t="s">
        <v>105</v>
      </c>
      <c r="D111" s="277" t="s">
        <v>106</v>
      </c>
      <c r="E111" s="273">
        <v>0</v>
      </c>
      <c r="F111" s="271">
        <v>0</v>
      </c>
      <c r="G111" s="416"/>
      <c r="H111" s="416"/>
      <c r="I111" s="427">
        <f t="shared" si="20"/>
        <v>0</v>
      </c>
      <c r="J111" s="277"/>
      <c r="K111" s="457">
        <v>6059</v>
      </c>
      <c r="L111" s="458" t="s">
        <v>107</v>
      </c>
      <c r="M111" s="306" t="str">
        <f>IF(A111="","",(I111))</f>
        <v/>
      </c>
      <c r="N111" s="277"/>
      <c r="O111" s="307"/>
      <c r="P111" s="277"/>
      <c r="Q111" s="306"/>
      <c r="R111" s="277"/>
      <c r="S111" s="275"/>
      <c r="T111" s="275"/>
      <c r="U111" s="275"/>
      <c r="V111" s="275"/>
      <c r="W111" s="275"/>
      <c r="X111" s="275"/>
    </row>
    <row r="112" spans="1:24" x14ac:dyDescent="0.2">
      <c r="A112" s="276" t="str">
        <f t="shared" si="13"/>
        <v/>
      </c>
      <c r="B112" s="604"/>
      <c r="C112" s="277" t="s">
        <v>104</v>
      </c>
      <c r="D112" s="277"/>
      <c r="E112" s="273">
        <v>0</v>
      </c>
      <c r="F112" s="271">
        <v>0</v>
      </c>
      <c r="G112" s="416"/>
      <c r="H112" s="416"/>
      <c r="I112" s="427">
        <f t="shared" si="20"/>
        <v>0</v>
      </c>
      <c r="J112" s="277"/>
      <c r="K112" s="457">
        <v>6059</v>
      </c>
      <c r="L112" s="458" t="s">
        <v>107</v>
      </c>
      <c r="M112" s="306" t="str">
        <f t="shared" ref="M112:M113" si="21">IF(A112="","",(I112))</f>
        <v/>
      </c>
      <c r="N112" s="277"/>
      <c r="O112" s="307"/>
      <c r="P112" s="277"/>
      <c r="Q112" s="306"/>
      <c r="R112" s="277"/>
      <c r="S112" s="275"/>
      <c r="T112" s="275"/>
      <c r="U112" s="275"/>
      <c r="V112" s="275"/>
      <c r="W112" s="275"/>
      <c r="X112" s="275"/>
    </row>
    <row r="113" spans="1:24" x14ac:dyDescent="0.2">
      <c r="A113" s="276" t="str">
        <f t="shared" si="13"/>
        <v/>
      </c>
      <c r="B113" s="605"/>
      <c r="C113" s="277" t="s">
        <v>104</v>
      </c>
      <c r="D113" s="277"/>
      <c r="E113" s="274">
        <v>0</v>
      </c>
      <c r="F113" s="272">
        <v>0</v>
      </c>
      <c r="G113" s="423"/>
      <c r="H113" s="423"/>
      <c r="I113" s="425">
        <f t="shared" si="20"/>
        <v>0</v>
      </c>
      <c r="J113" s="277"/>
      <c r="K113" s="457">
        <v>6059</v>
      </c>
      <c r="L113" s="458" t="s">
        <v>107</v>
      </c>
      <c r="M113" s="306" t="str">
        <f t="shared" si="21"/>
        <v/>
      </c>
      <c r="N113" s="277"/>
      <c r="O113" s="307"/>
      <c r="P113" s="277"/>
      <c r="Q113" s="306"/>
      <c r="R113" s="277"/>
      <c r="S113" s="275"/>
      <c r="T113" s="275"/>
      <c r="U113" s="275"/>
      <c r="V113" s="275"/>
      <c r="W113" s="275"/>
      <c r="X113" s="275"/>
    </row>
    <row r="114" spans="1:24" x14ac:dyDescent="0.2">
      <c r="A114" s="276" t="str">
        <f t="shared" si="13"/>
        <v/>
      </c>
      <c r="B114" s="615" t="s">
        <v>108</v>
      </c>
      <c r="C114" s="616"/>
      <c r="D114" s="616"/>
      <c r="E114" s="461"/>
      <c r="F114" s="461"/>
      <c r="G114" s="616"/>
      <c r="H114" s="616"/>
      <c r="I114" s="617">
        <f>SUM(I115:I119)</f>
        <v>0</v>
      </c>
      <c r="J114" s="277"/>
      <c r="K114" s="305"/>
      <c r="L114" s="277"/>
      <c r="M114" s="306"/>
      <c r="N114" s="277"/>
      <c r="O114" s="307"/>
      <c r="P114" s="277"/>
      <c r="Q114" s="306"/>
      <c r="R114" s="277"/>
      <c r="S114" s="275"/>
      <c r="T114" s="275"/>
      <c r="U114" s="275"/>
      <c r="V114" s="275"/>
      <c r="W114" s="275"/>
      <c r="X114" s="275"/>
    </row>
    <row r="115" spans="1:24" x14ac:dyDescent="0.2">
      <c r="A115" s="276" t="str">
        <f t="shared" si="13"/>
        <v/>
      </c>
      <c r="B115" s="618"/>
      <c r="C115" s="293" t="s">
        <v>109</v>
      </c>
      <c r="D115" s="293"/>
      <c r="E115" s="273">
        <v>0</v>
      </c>
      <c r="F115" s="328"/>
      <c r="G115" s="463"/>
      <c r="H115" s="463"/>
      <c r="I115" s="464">
        <f>E115</f>
        <v>0</v>
      </c>
      <c r="J115" s="277"/>
      <c r="K115" s="305">
        <v>616</v>
      </c>
      <c r="L115" s="277" t="s">
        <v>108</v>
      </c>
      <c r="M115" s="306" t="str">
        <f t="shared" ref="M115:M119" si="22">IF(A115="","",(I115))</f>
        <v/>
      </c>
      <c r="N115" s="277"/>
      <c r="O115" s="307"/>
      <c r="P115" s="277"/>
      <c r="Q115" s="306"/>
      <c r="R115" s="277"/>
      <c r="S115" s="275"/>
      <c r="T115" s="275"/>
      <c r="U115" s="275"/>
      <c r="V115" s="275"/>
      <c r="W115" s="275"/>
      <c r="X115" s="275"/>
    </row>
    <row r="116" spans="1:24" x14ac:dyDescent="0.2">
      <c r="A116" s="276" t="str">
        <f t="shared" si="13"/>
        <v/>
      </c>
      <c r="B116" s="619"/>
      <c r="C116" s="277" t="s">
        <v>110</v>
      </c>
      <c r="D116" s="277"/>
      <c r="E116" s="273">
        <v>0</v>
      </c>
      <c r="F116" s="328"/>
      <c r="G116" s="466"/>
      <c r="H116" s="466"/>
      <c r="I116" s="467">
        <f>E116</f>
        <v>0</v>
      </c>
      <c r="J116" s="277"/>
      <c r="K116" s="305">
        <v>616</v>
      </c>
      <c r="L116" s="277" t="s">
        <v>108</v>
      </c>
      <c r="M116" s="306" t="str">
        <f t="shared" si="22"/>
        <v/>
      </c>
      <c r="N116" s="277"/>
      <c r="O116" s="307"/>
      <c r="P116" s="277"/>
      <c r="Q116" s="306"/>
      <c r="R116" s="277"/>
      <c r="S116" s="275"/>
      <c r="T116" s="275"/>
      <c r="U116" s="275"/>
      <c r="V116" s="275"/>
      <c r="W116" s="275"/>
      <c r="X116" s="275"/>
    </row>
    <row r="117" spans="1:24" x14ac:dyDescent="0.2">
      <c r="A117" s="276" t="str">
        <f t="shared" si="13"/>
        <v/>
      </c>
      <c r="B117" s="619"/>
      <c r="C117" s="277" t="s">
        <v>104</v>
      </c>
      <c r="D117" s="277"/>
      <c r="E117" s="273">
        <v>0</v>
      </c>
      <c r="F117" s="328"/>
      <c r="G117" s="466"/>
      <c r="H117" s="466"/>
      <c r="I117" s="467">
        <f t="shared" ref="I117:I118" si="23">E117</f>
        <v>0</v>
      </c>
      <c r="J117" s="277"/>
      <c r="K117" s="305">
        <v>616</v>
      </c>
      <c r="L117" s="277" t="s">
        <v>108</v>
      </c>
      <c r="M117" s="306" t="str">
        <f t="shared" si="22"/>
        <v/>
      </c>
      <c r="N117" s="277"/>
      <c r="O117" s="307"/>
      <c r="P117" s="277"/>
      <c r="Q117" s="306"/>
      <c r="R117" s="277"/>
      <c r="S117" s="275"/>
      <c r="T117" s="275"/>
      <c r="U117" s="275"/>
      <c r="V117" s="275"/>
      <c r="W117" s="275"/>
      <c r="X117" s="275"/>
    </row>
    <row r="118" spans="1:24" x14ac:dyDescent="0.2">
      <c r="A118" s="276" t="str">
        <f t="shared" si="13"/>
        <v/>
      </c>
      <c r="B118" s="619"/>
      <c r="C118" s="277" t="s">
        <v>104</v>
      </c>
      <c r="D118" s="277"/>
      <c r="E118" s="273">
        <v>0</v>
      </c>
      <c r="F118" s="328"/>
      <c r="G118" s="466"/>
      <c r="H118" s="466"/>
      <c r="I118" s="467">
        <f t="shared" si="23"/>
        <v>0</v>
      </c>
      <c r="J118" s="277"/>
      <c r="K118" s="305">
        <v>616</v>
      </c>
      <c r="L118" s="277" t="s">
        <v>108</v>
      </c>
      <c r="M118" s="306" t="str">
        <f t="shared" si="22"/>
        <v/>
      </c>
      <c r="N118" s="277"/>
      <c r="O118" s="307"/>
      <c r="P118" s="277"/>
      <c r="Q118" s="306"/>
      <c r="R118" s="277"/>
      <c r="S118" s="275"/>
      <c r="T118" s="275"/>
      <c r="U118" s="275"/>
      <c r="V118" s="275"/>
      <c r="W118" s="275"/>
      <c r="X118" s="275"/>
    </row>
    <row r="119" spans="1:24" x14ac:dyDescent="0.2">
      <c r="A119" s="276" t="str">
        <f t="shared" si="13"/>
        <v/>
      </c>
      <c r="B119" s="620"/>
      <c r="C119" s="302" t="s">
        <v>104</v>
      </c>
      <c r="D119" s="302"/>
      <c r="E119" s="274">
        <v>0</v>
      </c>
      <c r="F119" s="334"/>
      <c r="G119" s="469"/>
      <c r="H119" s="469"/>
      <c r="I119" s="470">
        <f>E119</f>
        <v>0</v>
      </c>
      <c r="J119" s="277"/>
      <c r="K119" s="305">
        <v>616</v>
      </c>
      <c r="L119" s="277" t="s">
        <v>108</v>
      </c>
      <c r="M119" s="306" t="str">
        <f t="shared" si="22"/>
        <v/>
      </c>
      <c r="N119" s="277"/>
      <c r="O119" s="307"/>
      <c r="P119" s="277"/>
      <c r="Q119" s="306"/>
      <c r="R119" s="277"/>
      <c r="S119" s="275"/>
      <c r="T119" s="275"/>
      <c r="U119" s="275"/>
      <c r="V119" s="275"/>
      <c r="W119" s="275"/>
      <c r="X119" s="275"/>
    </row>
    <row r="120" spans="1:24" x14ac:dyDescent="0.2">
      <c r="A120" s="276" t="str">
        <f t="shared" si="13"/>
        <v/>
      </c>
      <c r="B120" s="621" t="s">
        <v>111</v>
      </c>
      <c r="C120" s="622"/>
      <c r="D120" s="622"/>
      <c r="E120" s="550"/>
      <c r="F120" s="550"/>
      <c r="G120" s="622"/>
      <c r="H120" s="622"/>
      <c r="I120" s="623">
        <f>SUM(I121:I124)</f>
        <v>0</v>
      </c>
      <c r="J120" s="277"/>
      <c r="K120" s="305"/>
      <c r="L120" s="277"/>
      <c r="M120" s="306"/>
      <c r="N120" s="277"/>
      <c r="O120" s="307"/>
      <c r="P120" s="277"/>
      <c r="Q120" s="306"/>
      <c r="R120" s="277"/>
      <c r="S120" s="275"/>
      <c r="T120" s="275"/>
      <c r="U120" s="275"/>
      <c r="V120" s="275"/>
      <c r="W120" s="275"/>
      <c r="X120" s="275"/>
    </row>
    <row r="121" spans="1:24" x14ac:dyDescent="0.2">
      <c r="A121" s="276" t="str">
        <f t="shared" si="13"/>
        <v/>
      </c>
      <c r="B121" s="618"/>
      <c r="C121" s="293" t="s">
        <v>112</v>
      </c>
      <c r="D121" s="293"/>
      <c r="E121" s="273">
        <v>0</v>
      </c>
      <c r="F121" s="328"/>
      <c r="G121" s="463"/>
      <c r="H121" s="463"/>
      <c r="I121" s="464">
        <f>E121</f>
        <v>0</v>
      </c>
      <c r="J121" s="277"/>
      <c r="K121" s="305">
        <v>627</v>
      </c>
      <c r="L121" s="277" t="s">
        <v>111</v>
      </c>
      <c r="M121" s="306" t="str">
        <f>IF(A121="","",(I121))</f>
        <v/>
      </c>
      <c r="N121" s="277"/>
      <c r="O121" s="307"/>
      <c r="P121" s="277"/>
      <c r="Q121" s="306"/>
      <c r="R121" s="277"/>
      <c r="S121" s="275"/>
      <c r="T121" s="275"/>
      <c r="U121" s="275"/>
      <c r="V121" s="275"/>
      <c r="W121" s="275"/>
      <c r="X121" s="275"/>
    </row>
    <row r="122" spans="1:24" x14ac:dyDescent="0.2">
      <c r="A122" s="276" t="str">
        <f t="shared" si="13"/>
        <v/>
      </c>
      <c r="B122" s="619"/>
      <c r="C122" s="277" t="s">
        <v>113</v>
      </c>
      <c r="D122" s="277"/>
      <c r="E122" s="273">
        <v>0</v>
      </c>
      <c r="F122" s="328"/>
      <c r="G122" s="466"/>
      <c r="H122" s="466"/>
      <c r="I122" s="467">
        <f>E122</f>
        <v>0</v>
      </c>
      <c r="J122" s="277"/>
      <c r="K122" s="305">
        <v>627</v>
      </c>
      <c r="L122" s="277" t="s">
        <v>111</v>
      </c>
      <c r="M122" s="306" t="str">
        <f t="shared" ref="M122:M124" si="24">IF(A122="","",(I122))</f>
        <v/>
      </c>
      <c r="N122" s="277"/>
      <c r="O122" s="307"/>
      <c r="P122" s="277"/>
      <c r="Q122" s="306"/>
      <c r="R122" s="277"/>
      <c r="S122" s="275"/>
      <c r="T122" s="275"/>
      <c r="U122" s="275"/>
      <c r="V122" s="275"/>
      <c r="W122" s="275"/>
      <c r="X122" s="275"/>
    </row>
    <row r="123" spans="1:24" x14ac:dyDescent="0.2">
      <c r="A123" s="276" t="str">
        <f t="shared" si="13"/>
        <v/>
      </c>
      <c r="B123" s="619"/>
      <c r="C123" s="277" t="s">
        <v>114</v>
      </c>
      <c r="D123" s="277"/>
      <c r="E123" s="273">
        <v>0</v>
      </c>
      <c r="F123" s="328"/>
      <c r="G123" s="466"/>
      <c r="H123" s="466"/>
      <c r="I123" s="467">
        <f>E123</f>
        <v>0</v>
      </c>
      <c r="J123" s="277"/>
      <c r="K123" s="305">
        <v>627</v>
      </c>
      <c r="L123" s="277" t="s">
        <v>111</v>
      </c>
      <c r="M123" s="306" t="str">
        <f t="shared" si="24"/>
        <v/>
      </c>
      <c r="N123" s="277"/>
      <c r="O123" s="307"/>
      <c r="P123" s="277"/>
      <c r="Q123" s="306"/>
      <c r="R123" s="277"/>
      <c r="S123" s="275"/>
      <c r="T123" s="275"/>
      <c r="U123" s="275"/>
      <c r="V123" s="275"/>
      <c r="W123" s="275"/>
      <c r="X123" s="275"/>
    </row>
    <row r="124" spans="1:24" x14ac:dyDescent="0.2">
      <c r="A124" s="276" t="str">
        <f t="shared" si="13"/>
        <v/>
      </c>
      <c r="B124" s="619"/>
      <c r="C124" s="277" t="s">
        <v>104</v>
      </c>
      <c r="D124" s="277"/>
      <c r="E124" s="273">
        <v>0</v>
      </c>
      <c r="F124" s="328"/>
      <c r="G124" s="466"/>
      <c r="H124" s="466"/>
      <c r="I124" s="467">
        <f t="shared" ref="I124" si="25">E124</f>
        <v>0</v>
      </c>
      <c r="J124" s="277"/>
      <c r="K124" s="305">
        <v>627</v>
      </c>
      <c r="L124" s="277" t="s">
        <v>111</v>
      </c>
      <c r="M124" s="306" t="str">
        <f t="shared" si="24"/>
        <v/>
      </c>
      <c r="N124" s="277"/>
      <c r="O124" s="307"/>
      <c r="P124" s="277"/>
      <c r="Q124" s="306"/>
      <c r="R124" s="277"/>
      <c r="S124" s="275"/>
      <c r="T124" s="275"/>
      <c r="U124" s="275"/>
      <c r="V124" s="275"/>
      <c r="W124" s="275"/>
      <c r="X124" s="275"/>
    </row>
    <row r="125" spans="1:24" x14ac:dyDescent="0.2">
      <c r="A125" s="276" t="str">
        <f t="shared" si="13"/>
        <v/>
      </c>
      <c r="B125" s="624" t="s">
        <v>115</v>
      </c>
      <c r="C125" s="625"/>
      <c r="D125" s="625"/>
      <c r="E125" s="471" t="s">
        <v>92</v>
      </c>
      <c r="F125" s="471" t="s">
        <v>93</v>
      </c>
      <c r="G125" s="626"/>
      <c r="H125" s="626"/>
      <c r="I125" s="627">
        <f>SUM(I126:I131)</f>
        <v>0</v>
      </c>
      <c r="J125" s="277"/>
      <c r="K125" s="305"/>
      <c r="L125" s="277"/>
      <c r="M125" s="306"/>
      <c r="N125" s="277"/>
      <c r="O125" s="307"/>
      <c r="P125" s="277"/>
      <c r="Q125" s="306"/>
      <c r="R125" s="277"/>
      <c r="S125" s="275"/>
      <c r="T125" s="275"/>
      <c r="U125" s="275"/>
      <c r="V125" s="275"/>
      <c r="W125" s="275"/>
      <c r="X125" s="275"/>
    </row>
    <row r="126" spans="1:24" x14ac:dyDescent="0.2">
      <c r="A126" s="276" t="str">
        <f t="shared" si="13"/>
        <v/>
      </c>
      <c r="B126" s="628"/>
      <c r="C126" s="293" t="s">
        <v>116</v>
      </c>
      <c r="D126" s="291"/>
      <c r="E126" s="273">
        <v>0</v>
      </c>
      <c r="F126" s="271">
        <v>0</v>
      </c>
      <c r="G126" s="473"/>
      <c r="H126" s="473"/>
      <c r="I126" s="474">
        <f>F126*E126</f>
        <v>0</v>
      </c>
      <c r="J126" s="277"/>
      <c r="K126" s="457">
        <v>626</v>
      </c>
      <c r="L126" s="458" t="s">
        <v>117</v>
      </c>
      <c r="M126" s="306" t="str">
        <f t="shared" ref="M126:M131" si="26">IF(A126="","",(I126))</f>
        <v/>
      </c>
      <c r="N126" s="277"/>
      <c r="O126" s="307"/>
      <c r="P126" s="277"/>
      <c r="Q126" s="306"/>
      <c r="R126" s="277"/>
      <c r="S126" s="275"/>
      <c r="T126" s="275"/>
      <c r="U126" s="275"/>
      <c r="V126" s="275"/>
      <c r="W126" s="275"/>
      <c r="X126" s="275"/>
    </row>
    <row r="127" spans="1:24" x14ac:dyDescent="0.2">
      <c r="A127" s="276" t="str">
        <f t="shared" si="13"/>
        <v/>
      </c>
      <c r="B127" s="599"/>
      <c r="C127" s="279" t="s">
        <v>118</v>
      </c>
      <c r="D127" s="277"/>
      <c r="E127" s="273">
        <v>0</v>
      </c>
      <c r="F127" s="271">
        <v>6</v>
      </c>
      <c r="G127" s="358"/>
      <c r="H127" s="358"/>
      <c r="I127" s="363">
        <f>F127*E127</f>
        <v>0</v>
      </c>
      <c r="J127" s="277"/>
      <c r="K127" s="457">
        <v>626</v>
      </c>
      <c r="L127" s="458" t="s">
        <v>117</v>
      </c>
      <c r="M127" s="306" t="str">
        <f t="shared" si="26"/>
        <v/>
      </c>
      <c r="N127" s="277"/>
      <c r="O127" s="307"/>
      <c r="P127" s="277"/>
      <c r="Q127" s="306"/>
      <c r="R127" s="277"/>
      <c r="S127" s="275"/>
      <c r="T127" s="275"/>
      <c r="U127" s="275"/>
      <c r="V127" s="275"/>
      <c r="W127" s="275"/>
      <c r="X127" s="275"/>
    </row>
    <row r="128" spans="1:24" x14ac:dyDescent="0.2">
      <c r="A128" s="276" t="str">
        <f t="shared" si="13"/>
        <v/>
      </c>
      <c r="B128" s="599"/>
      <c r="C128" s="279" t="s">
        <v>119</v>
      </c>
      <c r="D128" s="277"/>
      <c r="E128" s="273">
        <v>0</v>
      </c>
      <c r="F128" s="271">
        <v>0</v>
      </c>
      <c r="G128" s="358"/>
      <c r="H128" s="358"/>
      <c r="I128" s="363">
        <f>F128*E128</f>
        <v>0</v>
      </c>
      <c r="J128" s="277"/>
      <c r="K128" s="457">
        <v>626</v>
      </c>
      <c r="L128" s="458" t="s">
        <v>117</v>
      </c>
      <c r="M128" s="306" t="str">
        <f t="shared" si="26"/>
        <v/>
      </c>
      <c r="N128" s="277"/>
      <c r="O128" s="307"/>
      <c r="P128" s="277"/>
      <c r="Q128" s="306"/>
      <c r="R128" s="277"/>
      <c r="S128" s="275"/>
      <c r="T128" s="275"/>
      <c r="U128" s="275"/>
      <c r="V128" s="275"/>
      <c r="W128" s="275"/>
      <c r="X128" s="275"/>
    </row>
    <row r="129" spans="1:24" x14ac:dyDescent="0.2">
      <c r="A129" s="276" t="str">
        <f t="shared" si="13"/>
        <v/>
      </c>
      <c r="B129" s="599"/>
      <c r="C129" s="279" t="s">
        <v>98</v>
      </c>
      <c r="D129" s="277"/>
      <c r="E129" s="273">
        <v>0</v>
      </c>
      <c r="F129" s="271">
        <v>0</v>
      </c>
      <c r="G129" s="358"/>
      <c r="H129" s="358"/>
      <c r="I129" s="363">
        <f t="shared" ref="I129:I130" si="27">F129*E129</f>
        <v>0</v>
      </c>
      <c r="J129" s="277"/>
      <c r="K129" s="457">
        <v>626</v>
      </c>
      <c r="L129" s="458" t="s">
        <v>117</v>
      </c>
      <c r="M129" s="306" t="str">
        <f t="shared" si="26"/>
        <v/>
      </c>
      <c r="N129" s="277"/>
      <c r="O129" s="307"/>
      <c r="P129" s="277"/>
      <c r="Q129" s="306"/>
      <c r="R129" s="277"/>
      <c r="S129" s="275"/>
      <c r="T129" s="275"/>
      <c r="U129" s="275"/>
      <c r="V129" s="275"/>
      <c r="W129" s="275"/>
      <c r="X129" s="275"/>
    </row>
    <row r="130" spans="1:24" x14ac:dyDescent="0.2">
      <c r="A130" s="276" t="str">
        <f t="shared" si="13"/>
        <v/>
      </c>
      <c r="B130" s="599"/>
      <c r="C130" s="279" t="s">
        <v>98</v>
      </c>
      <c r="D130" s="277"/>
      <c r="E130" s="273">
        <v>0</v>
      </c>
      <c r="F130" s="271">
        <v>0</v>
      </c>
      <c r="G130" s="358"/>
      <c r="H130" s="358"/>
      <c r="I130" s="363">
        <f t="shared" si="27"/>
        <v>0</v>
      </c>
      <c r="J130" s="277"/>
      <c r="K130" s="457">
        <v>626</v>
      </c>
      <c r="L130" s="458" t="s">
        <v>117</v>
      </c>
      <c r="M130" s="306" t="str">
        <f t="shared" si="26"/>
        <v/>
      </c>
      <c r="N130" s="277"/>
      <c r="O130" s="307"/>
      <c r="P130" s="277"/>
      <c r="Q130" s="306"/>
      <c r="R130" s="277"/>
      <c r="S130" s="275"/>
      <c r="T130" s="275"/>
      <c r="U130" s="275"/>
      <c r="V130" s="275"/>
      <c r="W130" s="275"/>
      <c r="X130" s="275"/>
    </row>
    <row r="131" spans="1:24" x14ac:dyDescent="0.2">
      <c r="A131" s="276" t="str">
        <f t="shared" si="13"/>
        <v/>
      </c>
      <c r="B131" s="600"/>
      <c r="C131" s="475" t="s">
        <v>98</v>
      </c>
      <c r="D131" s="302"/>
      <c r="E131" s="274">
        <v>0</v>
      </c>
      <c r="F131" s="272">
        <v>0</v>
      </c>
      <c r="G131" s="369"/>
      <c r="H131" s="369"/>
      <c r="I131" s="371">
        <f>F131*E131</f>
        <v>0</v>
      </c>
      <c r="J131" s="277"/>
      <c r="K131" s="457">
        <v>626</v>
      </c>
      <c r="L131" s="458" t="s">
        <v>117</v>
      </c>
      <c r="M131" s="306" t="str">
        <f t="shared" si="26"/>
        <v/>
      </c>
      <c r="N131" s="277"/>
      <c r="O131" s="307"/>
      <c r="P131" s="277"/>
      <c r="Q131" s="306"/>
      <c r="R131" s="277"/>
      <c r="S131" s="275"/>
      <c r="T131" s="275"/>
      <c r="U131" s="275"/>
      <c r="V131" s="275"/>
      <c r="W131" s="275"/>
      <c r="X131" s="275"/>
    </row>
    <row r="132" spans="1:24" x14ac:dyDescent="0.2">
      <c r="A132" s="276" t="str">
        <f t="shared" si="13"/>
        <v/>
      </c>
      <c r="B132" s="517" t="s">
        <v>120</v>
      </c>
      <c r="C132" s="518"/>
      <c r="D132" s="518"/>
      <c r="E132" s="476" t="s">
        <v>92</v>
      </c>
      <c r="F132" s="476" t="s">
        <v>93</v>
      </c>
      <c r="G132" s="519"/>
      <c r="H132" s="519"/>
      <c r="I132" s="520">
        <f>SUM(I133:I156)</f>
        <v>0</v>
      </c>
      <c r="J132" s="277"/>
      <c r="K132" s="305"/>
      <c r="L132" s="277"/>
      <c r="M132" s="306"/>
      <c r="N132" s="277"/>
      <c r="O132" s="307"/>
      <c r="P132" s="277"/>
      <c r="Q132" s="306"/>
      <c r="R132" s="277"/>
      <c r="S132" s="275"/>
      <c r="T132" s="275"/>
      <c r="U132" s="275"/>
      <c r="V132" s="275"/>
      <c r="W132" s="275"/>
      <c r="X132" s="275"/>
    </row>
    <row r="133" spans="1:24" x14ac:dyDescent="0.2">
      <c r="A133" s="276" t="str">
        <f t="shared" si="13"/>
        <v/>
      </c>
      <c r="B133" s="629"/>
      <c r="C133" s="279" t="s">
        <v>170</v>
      </c>
      <c r="D133" s="521"/>
      <c r="E133" s="273">
        <v>0</v>
      </c>
      <c r="F133" s="271">
        <v>0</v>
      </c>
      <c r="G133" s="477"/>
      <c r="H133" s="477"/>
      <c r="I133" s="478">
        <f t="shared" ref="I133:I154" si="28">F133*E133</f>
        <v>0</v>
      </c>
      <c r="J133" s="277"/>
      <c r="K133" s="457">
        <v>605</v>
      </c>
      <c r="L133" s="458" t="s">
        <v>123</v>
      </c>
      <c r="M133" s="306" t="str">
        <f t="shared" ref="M133:M156" si="29">IF(A133="","",(I133))</f>
        <v/>
      </c>
      <c r="N133" s="277"/>
      <c r="O133" s="307"/>
      <c r="P133" s="277"/>
      <c r="Q133" s="306"/>
      <c r="R133" s="373" t="s">
        <v>294</v>
      </c>
      <c r="S133" s="275"/>
      <c r="T133" s="275"/>
      <c r="U133" s="275"/>
      <c r="V133" s="275"/>
      <c r="W133" s="275"/>
      <c r="X133" s="275"/>
    </row>
    <row r="134" spans="1:24" x14ac:dyDescent="0.2">
      <c r="A134" s="276" t="str">
        <f t="shared" si="13"/>
        <v/>
      </c>
      <c r="B134" s="629"/>
      <c r="C134" s="279" t="s">
        <v>170</v>
      </c>
      <c r="D134" s="521"/>
      <c r="E134" s="273">
        <v>0</v>
      </c>
      <c r="F134" s="271">
        <v>0</v>
      </c>
      <c r="G134" s="477"/>
      <c r="H134" s="477"/>
      <c r="I134" s="478">
        <f t="shared" si="28"/>
        <v>0</v>
      </c>
      <c r="J134" s="277"/>
      <c r="K134" s="457">
        <v>605</v>
      </c>
      <c r="L134" s="458" t="s">
        <v>123</v>
      </c>
      <c r="M134" s="306" t="str">
        <f t="shared" si="29"/>
        <v/>
      </c>
      <c r="N134" s="277"/>
      <c r="O134" s="307"/>
      <c r="P134" s="277"/>
      <c r="Q134" s="306"/>
      <c r="R134" s="373" t="s">
        <v>295</v>
      </c>
      <c r="S134" s="275"/>
      <c r="T134" s="275"/>
      <c r="U134" s="275"/>
      <c r="V134" s="275"/>
      <c r="W134" s="275"/>
      <c r="X134" s="275"/>
    </row>
    <row r="135" spans="1:24" x14ac:dyDescent="0.2">
      <c r="A135" s="276" t="str">
        <f t="shared" si="13"/>
        <v/>
      </c>
      <c r="B135" s="629"/>
      <c r="C135" s="279" t="s">
        <v>170</v>
      </c>
      <c r="D135" s="521"/>
      <c r="E135" s="273">
        <v>0</v>
      </c>
      <c r="F135" s="271">
        <v>0</v>
      </c>
      <c r="G135" s="477"/>
      <c r="H135" s="477"/>
      <c r="I135" s="478">
        <f t="shared" si="28"/>
        <v>0</v>
      </c>
      <c r="J135" s="277"/>
      <c r="K135" s="457">
        <v>605</v>
      </c>
      <c r="L135" s="458" t="s">
        <v>123</v>
      </c>
      <c r="M135" s="306" t="str">
        <f t="shared" si="29"/>
        <v/>
      </c>
      <c r="N135" s="277"/>
      <c r="O135" s="307"/>
      <c r="P135" s="277"/>
      <c r="Q135" s="306"/>
      <c r="R135" s="373" t="s">
        <v>296</v>
      </c>
      <c r="S135" s="275"/>
      <c r="T135" s="275"/>
      <c r="U135" s="275"/>
      <c r="V135" s="275"/>
      <c r="W135" s="275"/>
      <c r="X135" s="275"/>
    </row>
    <row r="136" spans="1:24" x14ac:dyDescent="0.2">
      <c r="A136" s="276" t="str">
        <f t="shared" si="13"/>
        <v/>
      </c>
      <c r="B136" s="629"/>
      <c r="C136" s="279" t="s">
        <v>170</v>
      </c>
      <c r="D136" s="521"/>
      <c r="E136" s="273">
        <v>0</v>
      </c>
      <c r="F136" s="271">
        <v>0</v>
      </c>
      <c r="G136" s="477"/>
      <c r="H136" s="477"/>
      <c r="I136" s="478">
        <f t="shared" si="28"/>
        <v>0</v>
      </c>
      <c r="J136" s="277"/>
      <c r="K136" s="457">
        <v>605</v>
      </c>
      <c r="L136" s="458" t="s">
        <v>123</v>
      </c>
      <c r="M136" s="306" t="str">
        <f t="shared" si="29"/>
        <v/>
      </c>
      <c r="N136" s="277"/>
      <c r="O136" s="307"/>
      <c r="P136" s="277"/>
      <c r="Q136" s="306"/>
      <c r="R136" s="373" t="s">
        <v>297</v>
      </c>
      <c r="S136" s="275"/>
      <c r="T136" s="275"/>
      <c r="U136" s="275"/>
      <c r="V136" s="275"/>
      <c r="W136" s="275"/>
      <c r="X136" s="275"/>
    </row>
    <row r="137" spans="1:24" x14ac:dyDescent="0.2">
      <c r="A137" s="276" t="str">
        <f t="shared" si="13"/>
        <v/>
      </c>
      <c r="B137" s="629"/>
      <c r="C137" s="279" t="s">
        <v>170</v>
      </c>
      <c r="D137" s="521"/>
      <c r="E137" s="273">
        <v>0</v>
      </c>
      <c r="F137" s="271">
        <v>0</v>
      </c>
      <c r="G137" s="477"/>
      <c r="H137" s="477"/>
      <c r="I137" s="478">
        <f t="shared" si="28"/>
        <v>0</v>
      </c>
      <c r="J137" s="277"/>
      <c r="K137" s="457">
        <v>605</v>
      </c>
      <c r="L137" s="458" t="s">
        <v>123</v>
      </c>
      <c r="M137" s="306" t="str">
        <f t="shared" si="29"/>
        <v/>
      </c>
      <c r="N137" s="277"/>
      <c r="O137" s="307"/>
      <c r="P137" s="277"/>
      <c r="Q137" s="306"/>
      <c r="R137" s="373" t="s">
        <v>298</v>
      </c>
      <c r="S137" s="275"/>
      <c r="T137" s="275"/>
      <c r="U137" s="275"/>
      <c r="V137" s="275"/>
      <c r="W137" s="275"/>
      <c r="X137" s="275"/>
    </row>
    <row r="138" spans="1:24" x14ac:dyDescent="0.2">
      <c r="A138" s="276" t="str">
        <f t="shared" si="13"/>
        <v/>
      </c>
      <c r="B138" s="629"/>
      <c r="C138" s="279" t="s">
        <v>170</v>
      </c>
      <c r="D138" s="521"/>
      <c r="E138" s="273">
        <v>0</v>
      </c>
      <c r="F138" s="271">
        <v>0</v>
      </c>
      <c r="G138" s="477"/>
      <c r="H138" s="477"/>
      <c r="I138" s="478">
        <f t="shared" si="28"/>
        <v>0</v>
      </c>
      <c r="J138" s="277"/>
      <c r="K138" s="457">
        <v>605</v>
      </c>
      <c r="L138" s="458" t="s">
        <v>123</v>
      </c>
      <c r="M138" s="306" t="str">
        <f t="shared" si="29"/>
        <v/>
      </c>
      <c r="N138" s="277"/>
      <c r="O138" s="307"/>
      <c r="P138" s="277"/>
      <c r="Q138" s="306"/>
      <c r="R138" s="373" t="s">
        <v>299</v>
      </c>
      <c r="S138" s="275"/>
      <c r="T138" s="275"/>
      <c r="U138" s="275"/>
      <c r="V138" s="275"/>
      <c r="W138" s="275"/>
      <c r="X138" s="275"/>
    </row>
    <row r="139" spans="1:24" x14ac:dyDescent="0.2">
      <c r="A139" s="276" t="str">
        <f t="shared" si="13"/>
        <v/>
      </c>
      <c r="B139" s="629"/>
      <c r="C139" s="279" t="s">
        <v>170</v>
      </c>
      <c r="D139" s="521"/>
      <c r="E139" s="273">
        <v>0</v>
      </c>
      <c r="F139" s="271">
        <v>0</v>
      </c>
      <c r="G139" s="477"/>
      <c r="H139" s="477"/>
      <c r="I139" s="478">
        <f t="shared" si="28"/>
        <v>0</v>
      </c>
      <c r="J139" s="277"/>
      <c r="K139" s="457">
        <v>605</v>
      </c>
      <c r="L139" s="458" t="s">
        <v>123</v>
      </c>
      <c r="M139" s="306" t="str">
        <f>IF(A139="","",(I139))</f>
        <v/>
      </c>
      <c r="N139" s="277"/>
      <c r="O139" s="307"/>
      <c r="P139" s="277"/>
      <c r="Q139" s="278"/>
      <c r="R139" s="480" t="s">
        <v>300</v>
      </c>
      <c r="S139" s="275"/>
      <c r="T139" s="275"/>
      <c r="U139" s="275"/>
      <c r="V139" s="275"/>
      <c r="W139" s="275"/>
      <c r="X139" s="275"/>
    </row>
    <row r="140" spans="1:24" x14ac:dyDescent="0.2">
      <c r="A140" s="276" t="str">
        <f t="shared" si="13"/>
        <v/>
      </c>
      <c r="B140" s="629"/>
      <c r="C140" s="277" t="s">
        <v>170</v>
      </c>
      <c r="D140" s="521"/>
      <c r="E140" s="273">
        <v>0</v>
      </c>
      <c r="F140" s="271">
        <v>0</v>
      </c>
      <c r="G140" s="477"/>
      <c r="H140" s="477"/>
      <c r="I140" s="478">
        <f t="shared" si="28"/>
        <v>0</v>
      </c>
      <c r="J140" s="277"/>
      <c r="K140" s="457">
        <v>605</v>
      </c>
      <c r="L140" s="458" t="s">
        <v>123</v>
      </c>
      <c r="M140" s="306" t="str">
        <f>IF(A140="","",(I140))</f>
        <v/>
      </c>
      <c r="N140" s="277"/>
      <c r="O140" s="307"/>
      <c r="P140" s="277"/>
      <c r="Q140" s="278"/>
      <c r="R140" s="481" t="s">
        <v>301</v>
      </c>
      <c r="S140" s="275"/>
      <c r="T140" s="275"/>
      <c r="U140" s="275"/>
      <c r="V140" s="275"/>
      <c r="W140" s="275"/>
      <c r="X140" s="275"/>
    </row>
    <row r="141" spans="1:24" x14ac:dyDescent="0.2">
      <c r="A141" s="276" t="str">
        <f t="shared" si="13"/>
        <v/>
      </c>
      <c r="B141" s="629"/>
      <c r="C141" s="277" t="s">
        <v>170</v>
      </c>
      <c r="D141" s="521"/>
      <c r="E141" s="273">
        <v>0</v>
      </c>
      <c r="F141" s="271">
        <v>0</v>
      </c>
      <c r="G141" s="477"/>
      <c r="H141" s="477"/>
      <c r="I141" s="478">
        <f t="shared" si="28"/>
        <v>0</v>
      </c>
      <c r="J141" s="277"/>
      <c r="K141" s="457">
        <v>605</v>
      </c>
      <c r="L141" s="458" t="s">
        <v>123</v>
      </c>
      <c r="M141" s="306" t="str">
        <f t="shared" si="29"/>
        <v/>
      </c>
      <c r="N141" s="277"/>
      <c r="O141" s="307"/>
      <c r="P141" s="277"/>
      <c r="Q141" s="278"/>
      <c r="R141" s="481" t="s">
        <v>302</v>
      </c>
      <c r="S141" s="275"/>
      <c r="T141" s="275"/>
      <c r="U141" s="275"/>
      <c r="V141" s="275"/>
      <c r="W141" s="275"/>
      <c r="X141" s="275"/>
    </row>
    <row r="142" spans="1:24" x14ac:dyDescent="0.2">
      <c r="A142" s="276" t="str">
        <f t="shared" si="13"/>
        <v/>
      </c>
      <c r="B142" s="629"/>
      <c r="C142" s="277" t="s">
        <v>170</v>
      </c>
      <c r="D142" s="521"/>
      <c r="E142" s="273">
        <v>0</v>
      </c>
      <c r="F142" s="271">
        <v>0</v>
      </c>
      <c r="G142" s="477"/>
      <c r="H142" s="477"/>
      <c r="I142" s="478">
        <f t="shared" si="28"/>
        <v>0</v>
      </c>
      <c r="J142" s="277"/>
      <c r="K142" s="457">
        <v>605</v>
      </c>
      <c r="L142" s="458" t="s">
        <v>123</v>
      </c>
      <c r="M142" s="306" t="str">
        <f t="shared" si="29"/>
        <v/>
      </c>
      <c r="N142" s="277"/>
      <c r="O142" s="307"/>
      <c r="P142" s="277"/>
      <c r="Q142" s="278"/>
      <c r="R142" s="481" t="s">
        <v>303</v>
      </c>
      <c r="S142" s="275"/>
      <c r="T142" s="275"/>
      <c r="U142" s="275"/>
      <c r="V142" s="275"/>
      <c r="W142" s="275"/>
      <c r="X142" s="275"/>
    </row>
    <row r="143" spans="1:24" x14ac:dyDescent="0.2">
      <c r="A143" s="276" t="str">
        <f t="shared" si="13"/>
        <v/>
      </c>
      <c r="B143" s="629"/>
      <c r="C143" s="277" t="s">
        <v>170</v>
      </c>
      <c r="D143" s="521"/>
      <c r="E143" s="273">
        <v>0</v>
      </c>
      <c r="F143" s="271">
        <v>0</v>
      </c>
      <c r="G143" s="477"/>
      <c r="H143" s="477"/>
      <c r="I143" s="478">
        <f t="shared" si="28"/>
        <v>0</v>
      </c>
      <c r="J143" s="277"/>
      <c r="K143" s="457">
        <v>605</v>
      </c>
      <c r="L143" s="458" t="s">
        <v>123</v>
      </c>
      <c r="M143" s="306" t="str">
        <f t="shared" si="29"/>
        <v/>
      </c>
      <c r="N143" s="277"/>
      <c r="O143" s="307"/>
      <c r="P143" s="277"/>
      <c r="Q143" s="278"/>
      <c r="R143" s="481" t="s">
        <v>304</v>
      </c>
      <c r="S143" s="275"/>
      <c r="T143" s="275"/>
      <c r="U143" s="275"/>
      <c r="V143" s="275"/>
      <c r="W143" s="275"/>
      <c r="X143" s="275"/>
    </row>
    <row r="144" spans="1:24" x14ac:dyDescent="0.2">
      <c r="A144" s="276" t="str">
        <f t="shared" si="13"/>
        <v/>
      </c>
      <c r="B144" s="629"/>
      <c r="C144" s="277" t="s">
        <v>170</v>
      </c>
      <c r="D144" s="521"/>
      <c r="E144" s="273">
        <v>0</v>
      </c>
      <c r="F144" s="271">
        <v>0</v>
      </c>
      <c r="G144" s="477"/>
      <c r="H144" s="477"/>
      <c r="I144" s="478">
        <f t="shared" si="28"/>
        <v>0</v>
      </c>
      <c r="J144" s="277"/>
      <c r="K144" s="457">
        <v>605</v>
      </c>
      <c r="L144" s="458" t="s">
        <v>123</v>
      </c>
      <c r="M144" s="306" t="str">
        <f t="shared" si="29"/>
        <v/>
      </c>
      <c r="N144" s="277"/>
      <c r="O144" s="307"/>
      <c r="P144" s="277"/>
      <c r="Q144" s="278"/>
      <c r="R144" s="373" t="s">
        <v>305</v>
      </c>
      <c r="S144" s="275"/>
      <c r="T144" s="275"/>
      <c r="U144" s="275"/>
      <c r="V144" s="275"/>
      <c r="W144" s="275"/>
      <c r="X144" s="275"/>
    </row>
    <row r="145" spans="1:24" x14ac:dyDescent="0.2">
      <c r="A145" s="276" t="str">
        <f t="shared" si="13"/>
        <v/>
      </c>
      <c r="B145" s="629"/>
      <c r="C145" s="277" t="s">
        <v>170</v>
      </c>
      <c r="D145" s="521"/>
      <c r="E145" s="273">
        <v>0</v>
      </c>
      <c r="F145" s="271">
        <v>0</v>
      </c>
      <c r="G145" s="477"/>
      <c r="H145" s="477"/>
      <c r="I145" s="478">
        <f t="shared" si="28"/>
        <v>0</v>
      </c>
      <c r="J145" s="277"/>
      <c r="K145" s="457">
        <v>605</v>
      </c>
      <c r="L145" s="458" t="s">
        <v>123</v>
      </c>
      <c r="M145" s="306" t="str">
        <f t="shared" si="29"/>
        <v/>
      </c>
      <c r="N145" s="277"/>
      <c r="O145" s="307"/>
      <c r="P145" s="277"/>
      <c r="Q145" s="278"/>
      <c r="R145" s="481" t="s">
        <v>306</v>
      </c>
      <c r="S145" s="275"/>
      <c r="T145" s="275"/>
      <c r="U145" s="275"/>
      <c r="V145" s="275"/>
      <c r="W145" s="275"/>
      <c r="X145" s="275"/>
    </row>
    <row r="146" spans="1:24" x14ac:dyDescent="0.2">
      <c r="A146" s="276" t="str">
        <f t="shared" si="13"/>
        <v/>
      </c>
      <c r="B146" s="629"/>
      <c r="C146" s="277" t="s">
        <v>170</v>
      </c>
      <c r="D146" s="521"/>
      <c r="E146" s="273">
        <v>0</v>
      </c>
      <c r="F146" s="271">
        <v>0</v>
      </c>
      <c r="G146" s="477"/>
      <c r="H146" s="477"/>
      <c r="I146" s="478">
        <f t="shared" si="28"/>
        <v>0</v>
      </c>
      <c r="J146" s="277"/>
      <c r="K146" s="457">
        <v>605</v>
      </c>
      <c r="L146" s="458" t="s">
        <v>123</v>
      </c>
      <c r="M146" s="306" t="str">
        <f t="shared" si="29"/>
        <v/>
      </c>
      <c r="N146" s="277"/>
      <c r="O146" s="307"/>
      <c r="P146" s="277"/>
      <c r="Q146" s="278"/>
      <c r="R146" s="481" t="s">
        <v>307</v>
      </c>
      <c r="S146" s="275"/>
      <c r="T146" s="275"/>
      <c r="U146" s="275"/>
      <c r="V146" s="275"/>
      <c r="W146" s="275"/>
      <c r="X146" s="275"/>
    </row>
    <row r="147" spans="1:24" x14ac:dyDescent="0.2">
      <c r="A147" s="276" t="str">
        <f t="shared" si="13"/>
        <v/>
      </c>
      <c r="B147" s="629"/>
      <c r="C147" s="277" t="s">
        <v>170</v>
      </c>
      <c r="D147" s="521"/>
      <c r="E147" s="273">
        <v>0</v>
      </c>
      <c r="F147" s="271">
        <v>0</v>
      </c>
      <c r="G147" s="477"/>
      <c r="H147" s="477"/>
      <c r="I147" s="478">
        <f t="shared" si="28"/>
        <v>0</v>
      </c>
      <c r="J147" s="277"/>
      <c r="K147" s="457">
        <v>605</v>
      </c>
      <c r="L147" s="458" t="s">
        <v>123</v>
      </c>
      <c r="M147" s="306" t="str">
        <f t="shared" si="29"/>
        <v/>
      </c>
      <c r="N147" s="277"/>
      <c r="O147" s="307"/>
      <c r="P147" s="277"/>
      <c r="Q147" s="278"/>
      <c r="R147" s="481" t="s">
        <v>308</v>
      </c>
      <c r="S147" s="275"/>
      <c r="T147" s="275"/>
      <c r="U147" s="275"/>
      <c r="V147" s="275"/>
      <c r="W147" s="275"/>
      <c r="X147" s="275"/>
    </row>
    <row r="148" spans="1:24" x14ac:dyDescent="0.2">
      <c r="A148" s="276" t="str">
        <f t="shared" si="13"/>
        <v/>
      </c>
      <c r="B148" s="629"/>
      <c r="C148" s="277" t="s">
        <v>170</v>
      </c>
      <c r="D148" s="521"/>
      <c r="E148" s="273">
        <v>0</v>
      </c>
      <c r="F148" s="271">
        <v>0</v>
      </c>
      <c r="G148" s="477"/>
      <c r="H148" s="477"/>
      <c r="I148" s="478">
        <f t="shared" si="28"/>
        <v>0</v>
      </c>
      <c r="J148" s="277"/>
      <c r="K148" s="457">
        <v>605</v>
      </c>
      <c r="L148" s="458" t="s">
        <v>123</v>
      </c>
      <c r="M148" s="306" t="str">
        <f t="shared" si="29"/>
        <v/>
      </c>
      <c r="N148" s="277"/>
      <c r="O148" s="307"/>
      <c r="P148" s="277"/>
      <c r="Q148" s="278"/>
      <c r="R148" s="481"/>
      <c r="S148" s="275"/>
      <c r="T148" s="275"/>
      <c r="U148" s="275"/>
      <c r="V148" s="275"/>
      <c r="W148" s="275"/>
      <c r="X148" s="275"/>
    </row>
    <row r="149" spans="1:24" x14ac:dyDescent="0.2">
      <c r="A149" s="276" t="str">
        <f t="shared" si="13"/>
        <v/>
      </c>
      <c r="B149" s="629"/>
      <c r="C149" s="277" t="s">
        <v>170</v>
      </c>
      <c r="D149" s="521"/>
      <c r="E149" s="273">
        <v>0</v>
      </c>
      <c r="F149" s="271">
        <v>0</v>
      </c>
      <c r="G149" s="477"/>
      <c r="H149" s="477"/>
      <c r="I149" s="478">
        <f t="shared" si="28"/>
        <v>0</v>
      </c>
      <c r="J149" s="277"/>
      <c r="K149" s="457">
        <v>605</v>
      </c>
      <c r="L149" s="458" t="s">
        <v>123</v>
      </c>
      <c r="M149" s="306" t="str">
        <f t="shared" si="29"/>
        <v/>
      </c>
      <c r="N149" s="277"/>
      <c r="O149" s="307"/>
      <c r="P149" s="277"/>
      <c r="Q149" s="278"/>
      <c r="R149" s="481" t="s">
        <v>309</v>
      </c>
      <c r="S149" s="275"/>
      <c r="T149" s="275"/>
      <c r="U149" s="275"/>
      <c r="V149" s="275"/>
      <c r="W149" s="275"/>
      <c r="X149" s="275"/>
    </row>
    <row r="150" spans="1:24" x14ac:dyDescent="0.2">
      <c r="A150" s="276" t="str">
        <f t="shared" si="13"/>
        <v/>
      </c>
      <c r="B150" s="629"/>
      <c r="C150" s="277" t="s">
        <v>170</v>
      </c>
      <c r="D150" s="521"/>
      <c r="E150" s="273">
        <v>0</v>
      </c>
      <c r="F150" s="271">
        <v>0</v>
      </c>
      <c r="G150" s="477"/>
      <c r="H150" s="477"/>
      <c r="I150" s="478">
        <f t="shared" si="28"/>
        <v>0</v>
      </c>
      <c r="J150" s="277"/>
      <c r="K150" s="457">
        <v>605</v>
      </c>
      <c r="L150" s="458" t="s">
        <v>123</v>
      </c>
      <c r="M150" s="306" t="str">
        <f>IF(A150="","",(I150))</f>
        <v/>
      </c>
      <c r="N150" s="277"/>
      <c r="O150" s="307"/>
      <c r="P150" s="277"/>
      <c r="Q150" s="306"/>
      <c r="R150" s="481" t="s">
        <v>310</v>
      </c>
      <c r="S150" s="275"/>
      <c r="T150" s="275"/>
      <c r="U150" s="275"/>
      <c r="V150" s="275"/>
      <c r="W150" s="275"/>
      <c r="X150" s="275"/>
    </row>
    <row r="151" spans="1:24" x14ac:dyDescent="0.2">
      <c r="A151" s="276" t="str">
        <f t="shared" si="13"/>
        <v/>
      </c>
      <c r="B151" s="629"/>
      <c r="C151" s="277" t="s">
        <v>170</v>
      </c>
      <c r="D151" s="521"/>
      <c r="E151" s="273">
        <v>0</v>
      </c>
      <c r="F151" s="271">
        <v>0</v>
      </c>
      <c r="G151" s="477"/>
      <c r="H151" s="477"/>
      <c r="I151" s="478">
        <f t="shared" si="28"/>
        <v>0</v>
      </c>
      <c r="J151" s="277"/>
      <c r="K151" s="457">
        <v>605</v>
      </c>
      <c r="L151" s="458" t="s">
        <v>123</v>
      </c>
      <c r="M151" s="306" t="str">
        <f t="shared" ref="M151:M154" si="30">IF(A151="","",(I151))</f>
        <v/>
      </c>
      <c r="N151" s="277"/>
      <c r="O151" s="307"/>
      <c r="P151" s="277"/>
      <c r="Q151" s="306"/>
      <c r="R151" s="373" t="s">
        <v>311</v>
      </c>
      <c r="S151" s="275"/>
      <c r="T151" s="275"/>
      <c r="U151" s="275"/>
      <c r="V151" s="275"/>
      <c r="W151" s="275"/>
      <c r="X151" s="275"/>
    </row>
    <row r="152" spans="1:24" x14ac:dyDescent="0.2">
      <c r="A152" s="276" t="str">
        <f t="shared" si="13"/>
        <v/>
      </c>
      <c r="B152" s="629"/>
      <c r="C152" s="277" t="s">
        <v>170</v>
      </c>
      <c r="D152" s="521"/>
      <c r="E152" s="273">
        <v>0</v>
      </c>
      <c r="F152" s="271">
        <v>0</v>
      </c>
      <c r="G152" s="477"/>
      <c r="H152" s="477"/>
      <c r="I152" s="478">
        <f t="shared" si="28"/>
        <v>0</v>
      </c>
      <c r="J152" s="277"/>
      <c r="K152" s="457">
        <v>605</v>
      </c>
      <c r="L152" s="458" t="s">
        <v>123</v>
      </c>
      <c r="M152" s="306" t="str">
        <f t="shared" si="30"/>
        <v/>
      </c>
      <c r="N152" s="277"/>
      <c r="O152" s="307"/>
      <c r="P152" s="277"/>
      <c r="Q152" s="306"/>
      <c r="R152" s="277"/>
      <c r="S152" s="275"/>
      <c r="T152" s="275"/>
      <c r="U152" s="275"/>
      <c r="V152" s="275"/>
      <c r="W152" s="275"/>
      <c r="X152" s="275"/>
    </row>
    <row r="153" spans="1:24" x14ac:dyDescent="0.2">
      <c r="A153" s="276" t="str">
        <f t="shared" si="13"/>
        <v/>
      </c>
      <c r="B153" s="629"/>
      <c r="C153" s="277" t="s">
        <v>170</v>
      </c>
      <c r="D153" s="521"/>
      <c r="E153" s="273">
        <v>0</v>
      </c>
      <c r="F153" s="271">
        <v>0</v>
      </c>
      <c r="G153" s="477"/>
      <c r="H153" s="477"/>
      <c r="I153" s="478">
        <f t="shared" si="28"/>
        <v>0</v>
      </c>
      <c r="J153" s="277"/>
      <c r="K153" s="457">
        <v>605</v>
      </c>
      <c r="L153" s="458" t="s">
        <v>123</v>
      </c>
      <c r="M153" s="306" t="str">
        <f t="shared" si="30"/>
        <v/>
      </c>
      <c r="N153" s="277"/>
      <c r="O153" s="307"/>
      <c r="P153" s="277"/>
      <c r="Q153" s="306"/>
      <c r="R153" s="373" t="s">
        <v>312</v>
      </c>
      <c r="S153" s="275"/>
      <c r="T153" s="275"/>
      <c r="U153" s="275"/>
      <c r="V153" s="275"/>
      <c r="W153" s="275"/>
      <c r="X153" s="275"/>
    </row>
    <row r="154" spans="1:24" x14ac:dyDescent="0.2">
      <c r="A154" s="276" t="str">
        <f t="shared" si="13"/>
        <v/>
      </c>
      <c r="B154" s="629"/>
      <c r="C154" s="277" t="s">
        <v>170</v>
      </c>
      <c r="D154" s="521"/>
      <c r="E154" s="273">
        <v>0</v>
      </c>
      <c r="F154" s="271">
        <v>0</v>
      </c>
      <c r="G154" s="477"/>
      <c r="H154" s="477"/>
      <c r="I154" s="478">
        <f t="shared" si="28"/>
        <v>0</v>
      </c>
      <c r="J154" s="277"/>
      <c r="K154" s="457">
        <v>605</v>
      </c>
      <c r="L154" s="458" t="s">
        <v>123</v>
      </c>
      <c r="M154" s="306" t="str">
        <f t="shared" si="30"/>
        <v/>
      </c>
      <c r="N154" s="277"/>
      <c r="O154" s="307"/>
      <c r="P154" s="277"/>
      <c r="Q154" s="306"/>
      <c r="R154" s="373" t="s">
        <v>313</v>
      </c>
      <c r="S154" s="275"/>
      <c r="T154" s="275"/>
      <c r="U154" s="275"/>
      <c r="V154" s="275"/>
      <c r="W154" s="275"/>
      <c r="X154" s="275"/>
    </row>
    <row r="155" spans="1:24" x14ac:dyDescent="0.2">
      <c r="A155" s="276" t="str">
        <f t="shared" si="13"/>
        <v/>
      </c>
      <c r="B155" s="629"/>
      <c r="C155" s="277" t="s">
        <v>170</v>
      </c>
      <c r="D155" s="521"/>
      <c r="E155" s="273">
        <v>0</v>
      </c>
      <c r="F155" s="271">
        <v>0</v>
      </c>
      <c r="G155" s="477"/>
      <c r="H155" s="477"/>
      <c r="I155" s="478">
        <f>F155*E155</f>
        <v>0</v>
      </c>
      <c r="J155" s="277"/>
      <c r="K155" s="457">
        <v>605</v>
      </c>
      <c r="L155" s="458" t="s">
        <v>123</v>
      </c>
      <c r="M155" s="306" t="str">
        <f t="shared" si="29"/>
        <v/>
      </c>
      <c r="N155" s="277"/>
      <c r="O155" s="307"/>
      <c r="P155" s="277"/>
      <c r="Q155" s="306"/>
      <c r="R155" s="277"/>
      <c r="S155" s="275"/>
      <c r="T155" s="275"/>
      <c r="U155" s="275"/>
      <c r="V155" s="275"/>
      <c r="W155" s="275"/>
      <c r="X155" s="275"/>
    </row>
    <row r="156" spans="1:24" x14ac:dyDescent="0.2">
      <c r="A156" s="276" t="str">
        <f t="shared" si="13"/>
        <v/>
      </c>
      <c r="B156" s="630"/>
      <c r="C156" s="475" t="s">
        <v>171</v>
      </c>
      <c r="D156" s="522"/>
      <c r="E156" s="273">
        <v>0</v>
      </c>
      <c r="F156" s="483">
        <v>5</v>
      </c>
      <c r="G156" s="484"/>
      <c r="H156" s="484"/>
      <c r="I156" s="485">
        <f>(E156/F156)</f>
        <v>0</v>
      </c>
      <c r="J156" s="277"/>
      <c r="K156" s="457">
        <v>68</v>
      </c>
      <c r="L156" s="458" t="s">
        <v>172</v>
      </c>
      <c r="M156" s="306" t="str">
        <f t="shared" si="29"/>
        <v/>
      </c>
      <c r="N156" s="277"/>
      <c r="O156" s="307"/>
      <c r="P156" s="277"/>
      <c r="Q156" s="306"/>
      <c r="R156" s="277"/>
      <c r="S156" s="275"/>
      <c r="T156" s="275"/>
      <c r="U156" s="275"/>
      <c r="V156" s="275"/>
      <c r="W156" s="275"/>
      <c r="X156" s="275"/>
    </row>
    <row r="157" spans="1:24" x14ac:dyDescent="0.2">
      <c r="A157" s="276" t="str">
        <f t="shared" si="13"/>
        <v/>
      </c>
      <c r="B157" s="631" t="s">
        <v>173</v>
      </c>
      <c r="C157" s="632"/>
      <c r="D157" s="633"/>
      <c r="E157" s="486" t="s">
        <v>92</v>
      </c>
      <c r="F157" s="486" t="s">
        <v>93</v>
      </c>
      <c r="G157" s="487"/>
      <c r="H157" s="487"/>
      <c r="I157" s="515">
        <f>SUM(I158:I172)</f>
        <v>0</v>
      </c>
      <c r="J157" s="277"/>
      <c r="K157" s="305"/>
      <c r="L157" s="277"/>
      <c r="M157" s="306"/>
      <c r="N157" s="277"/>
      <c r="O157" s="307"/>
      <c r="P157" s="277"/>
      <c r="Q157" s="306"/>
      <c r="R157" s="277"/>
      <c r="S157" s="275"/>
      <c r="T157" s="275"/>
      <c r="U157" s="275"/>
      <c r="V157" s="275"/>
      <c r="W157" s="275"/>
      <c r="X157" s="275"/>
    </row>
    <row r="158" spans="1:24" x14ac:dyDescent="0.2">
      <c r="A158" s="276" t="str">
        <f t="shared" si="13"/>
        <v/>
      </c>
      <c r="B158" s="634"/>
      <c r="C158" s="489" t="s">
        <v>174</v>
      </c>
      <c r="D158" s="293"/>
      <c r="E158" s="273">
        <v>500</v>
      </c>
      <c r="F158" s="271">
        <v>0</v>
      </c>
      <c r="G158" s="490"/>
      <c r="H158" s="490"/>
      <c r="I158" s="491">
        <f t="shared" ref="I158:I172" si="31">F158*E158</f>
        <v>0</v>
      </c>
      <c r="J158" s="277"/>
      <c r="K158" s="305">
        <v>6063</v>
      </c>
      <c r="L158" s="365" t="s">
        <v>173</v>
      </c>
      <c r="M158" s="306" t="str">
        <f t="shared" ref="M158:M172" si="32">IF(A158="","",(I158))</f>
        <v/>
      </c>
      <c r="N158" s="277"/>
      <c r="O158" s="307"/>
      <c r="P158" s="277"/>
      <c r="Q158" s="306"/>
      <c r="R158" s="277"/>
      <c r="S158" s="275"/>
      <c r="T158" s="275"/>
      <c r="U158" s="275"/>
      <c r="V158" s="275"/>
      <c r="W158" s="275"/>
      <c r="X158" s="275"/>
    </row>
    <row r="159" spans="1:24" x14ac:dyDescent="0.2">
      <c r="A159" s="276" t="str">
        <f t="shared" si="13"/>
        <v/>
      </c>
      <c r="B159" s="635"/>
      <c r="C159" s="277" t="s">
        <v>175</v>
      </c>
      <c r="D159" s="277"/>
      <c r="E159" s="273">
        <v>300</v>
      </c>
      <c r="F159" s="271">
        <v>0</v>
      </c>
      <c r="G159" s="493"/>
      <c r="H159" s="493"/>
      <c r="I159" s="494">
        <f t="shared" si="31"/>
        <v>0</v>
      </c>
      <c r="J159" s="277"/>
      <c r="K159" s="305">
        <v>6063</v>
      </c>
      <c r="L159" s="365" t="s">
        <v>173</v>
      </c>
      <c r="M159" s="306" t="str">
        <f t="shared" si="32"/>
        <v/>
      </c>
      <c r="N159" s="277"/>
      <c r="O159" s="307"/>
      <c r="P159" s="277"/>
      <c r="Q159" s="306"/>
      <c r="R159" s="277"/>
      <c r="S159" s="275"/>
      <c r="T159" s="275"/>
      <c r="U159" s="275"/>
      <c r="V159" s="275"/>
      <c r="W159" s="275"/>
      <c r="X159" s="275"/>
    </row>
    <row r="160" spans="1:24" x14ac:dyDescent="0.2">
      <c r="A160" s="276" t="str">
        <f t="shared" si="13"/>
        <v/>
      </c>
      <c r="B160" s="635"/>
      <c r="C160" s="277" t="s">
        <v>104</v>
      </c>
      <c r="D160" s="277"/>
      <c r="E160" s="273">
        <v>0</v>
      </c>
      <c r="F160" s="271">
        <v>0</v>
      </c>
      <c r="G160" s="493"/>
      <c r="H160" s="493"/>
      <c r="I160" s="494">
        <f t="shared" si="31"/>
        <v>0</v>
      </c>
      <c r="J160" s="277"/>
      <c r="K160" s="305">
        <v>6063</v>
      </c>
      <c r="L160" s="365" t="s">
        <v>173</v>
      </c>
      <c r="M160" s="306" t="str">
        <f t="shared" si="32"/>
        <v/>
      </c>
      <c r="N160" s="277"/>
      <c r="O160" s="307"/>
      <c r="P160" s="277"/>
      <c r="Q160" s="306"/>
      <c r="R160" s="277"/>
      <c r="S160" s="275"/>
      <c r="T160" s="275"/>
      <c r="U160" s="275"/>
      <c r="V160" s="275"/>
      <c r="W160" s="275"/>
      <c r="X160" s="275"/>
    </row>
    <row r="161" spans="1:24" x14ac:dyDescent="0.2">
      <c r="A161" s="276" t="str">
        <f t="shared" si="13"/>
        <v/>
      </c>
      <c r="B161" s="635"/>
      <c r="C161" s="277" t="s">
        <v>176</v>
      </c>
      <c r="D161" s="277"/>
      <c r="E161" s="273">
        <v>10</v>
      </c>
      <c r="F161" s="271">
        <v>0</v>
      </c>
      <c r="G161" s="493"/>
      <c r="H161" s="493"/>
      <c r="I161" s="494">
        <f t="shared" si="31"/>
        <v>0</v>
      </c>
      <c r="J161" s="277"/>
      <c r="K161" s="305">
        <v>6064</v>
      </c>
      <c r="L161" s="365" t="s">
        <v>177</v>
      </c>
      <c r="M161" s="306" t="str">
        <f t="shared" si="32"/>
        <v/>
      </c>
      <c r="N161" s="277"/>
      <c r="O161" s="307"/>
      <c r="P161" s="277"/>
      <c r="Q161" s="306"/>
      <c r="R161" s="277"/>
      <c r="S161" s="275"/>
      <c r="T161" s="275"/>
      <c r="U161" s="275"/>
      <c r="V161" s="275"/>
      <c r="W161" s="275"/>
      <c r="X161" s="275"/>
    </row>
    <row r="162" spans="1:24" x14ac:dyDescent="0.2">
      <c r="A162" s="276" t="str">
        <f t="shared" si="13"/>
        <v/>
      </c>
      <c r="B162" s="635"/>
      <c r="C162" s="277" t="s">
        <v>178</v>
      </c>
      <c r="D162" s="277"/>
      <c r="E162" s="273">
        <v>20</v>
      </c>
      <c r="F162" s="271">
        <v>0</v>
      </c>
      <c r="G162" s="493"/>
      <c r="H162" s="493"/>
      <c r="I162" s="494">
        <f t="shared" si="31"/>
        <v>0</v>
      </c>
      <c r="J162" s="277"/>
      <c r="K162" s="305">
        <v>6064</v>
      </c>
      <c r="L162" s="365" t="s">
        <v>177</v>
      </c>
      <c r="M162" s="306" t="str">
        <f t="shared" si="32"/>
        <v/>
      </c>
      <c r="N162" s="277"/>
      <c r="O162" s="307"/>
      <c r="P162" s="277"/>
      <c r="Q162" s="306"/>
      <c r="R162" s="277"/>
      <c r="S162" s="275"/>
      <c r="T162" s="275"/>
      <c r="U162" s="275"/>
      <c r="V162" s="275"/>
      <c r="W162" s="275"/>
      <c r="X162" s="275"/>
    </row>
    <row r="163" spans="1:24" x14ac:dyDescent="0.2">
      <c r="A163" s="276" t="str">
        <f t="shared" si="13"/>
        <v/>
      </c>
      <c r="B163" s="635"/>
      <c r="C163" s="277" t="s">
        <v>179</v>
      </c>
      <c r="D163" s="277"/>
      <c r="E163" s="273">
        <v>25</v>
      </c>
      <c r="F163" s="271">
        <v>0</v>
      </c>
      <c r="G163" s="493"/>
      <c r="H163" s="493"/>
      <c r="I163" s="494">
        <f t="shared" si="31"/>
        <v>0</v>
      </c>
      <c r="J163" s="277"/>
      <c r="K163" s="305">
        <v>6064</v>
      </c>
      <c r="L163" s="365" t="s">
        <v>177</v>
      </c>
      <c r="M163" s="306" t="str">
        <f t="shared" si="32"/>
        <v/>
      </c>
      <c r="N163" s="277"/>
      <c r="O163" s="307"/>
      <c r="P163" s="277"/>
      <c r="Q163" s="306"/>
      <c r="R163" s="277"/>
      <c r="S163" s="275"/>
      <c r="T163" s="275"/>
      <c r="U163" s="275"/>
      <c r="V163" s="275"/>
      <c r="W163" s="275"/>
      <c r="X163" s="275"/>
    </row>
    <row r="164" spans="1:24" x14ac:dyDescent="0.2">
      <c r="A164" s="276" t="str">
        <f t="shared" si="13"/>
        <v/>
      </c>
      <c r="B164" s="635"/>
      <c r="C164" s="277" t="s">
        <v>180</v>
      </c>
      <c r="D164" s="277"/>
      <c r="E164" s="273">
        <v>20</v>
      </c>
      <c r="F164" s="271">
        <v>0</v>
      </c>
      <c r="G164" s="493"/>
      <c r="H164" s="493"/>
      <c r="I164" s="494">
        <f t="shared" si="31"/>
        <v>0</v>
      </c>
      <c r="J164" s="277"/>
      <c r="K164" s="305">
        <v>6064</v>
      </c>
      <c r="L164" s="365" t="s">
        <v>177</v>
      </c>
      <c r="M164" s="306" t="str">
        <f t="shared" si="32"/>
        <v/>
      </c>
      <c r="N164" s="277"/>
      <c r="O164" s="307"/>
      <c r="P164" s="277"/>
      <c r="Q164" s="306"/>
      <c r="R164" s="277"/>
      <c r="S164" s="275"/>
      <c r="T164" s="275"/>
      <c r="U164" s="275"/>
      <c r="V164" s="275"/>
      <c r="W164" s="275"/>
      <c r="X164" s="275"/>
    </row>
    <row r="165" spans="1:24" x14ac:dyDescent="0.2">
      <c r="A165" s="276" t="str">
        <f t="shared" si="13"/>
        <v/>
      </c>
      <c r="B165" s="635"/>
      <c r="C165" s="277" t="s">
        <v>181</v>
      </c>
      <c r="D165" s="277"/>
      <c r="E165" s="273">
        <v>15</v>
      </c>
      <c r="F165" s="271">
        <v>0</v>
      </c>
      <c r="G165" s="493"/>
      <c r="H165" s="493"/>
      <c r="I165" s="494">
        <f t="shared" si="31"/>
        <v>0</v>
      </c>
      <c r="J165" s="277"/>
      <c r="K165" s="305">
        <v>6064</v>
      </c>
      <c r="L165" s="365" t="s">
        <v>177</v>
      </c>
      <c r="M165" s="306" t="str">
        <f t="shared" si="32"/>
        <v/>
      </c>
      <c r="N165" s="277"/>
      <c r="O165" s="307"/>
      <c r="P165" s="277"/>
      <c r="Q165" s="306"/>
      <c r="R165" s="277"/>
      <c r="S165" s="275"/>
      <c r="T165" s="275"/>
      <c r="U165" s="275"/>
      <c r="V165" s="275"/>
      <c r="W165" s="275"/>
      <c r="X165" s="275"/>
    </row>
    <row r="166" spans="1:24" x14ac:dyDescent="0.2">
      <c r="A166" s="276" t="str">
        <f t="shared" si="13"/>
        <v/>
      </c>
      <c r="B166" s="635"/>
      <c r="C166" s="277" t="s">
        <v>182</v>
      </c>
      <c r="D166" s="277"/>
      <c r="E166" s="273">
        <v>50</v>
      </c>
      <c r="F166" s="271">
        <v>0</v>
      </c>
      <c r="G166" s="493"/>
      <c r="H166" s="493"/>
      <c r="I166" s="494">
        <f t="shared" si="31"/>
        <v>0</v>
      </c>
      <c r="J166" s="277"/>
      <c r="K166" s="305">
        <v>6064</v>
      </c>
      <c r="L166" s="365" t="s">
        <v>177</v>
      </c>
      <c r="M166" s="306" t="str">
        <f t="shared" si="32"/>
        <v/>
      </c>
      <c r="N166" s="277"/>
      <c r="O166" s="307"/>
      <c r="P166" s="277"/>
      <c r="Q166" s="306"/>
      <c r="R166" s="277"/>
      <c r="S166" s="275"/>
      <c r="T166" s="275"/>
      <c r="U166" s="275"/>
      <c r="V166" s="275"/>
      <c r="W166" s="275"/>
      <c r="X166" s="275"/>
    </row>
    <row r="167" spans="1:24" x14ac:dyDescent="0.2">
      <c r="A167" s="276" t="str">
        <f t="shared" si="13"/>
        <v/>
      </c>
      <c r="B167" s="635"/>
      <c r="C167" s="277" t="s">
        <v>183</v>
      </c>
      <c r="D167" s="277"/>
      <c r="E167" s="273">
        <v>10</v>
      </c>
      <c r="F167" s="271">
        <v>0</v>
      </c>
      <c r="G167" s="493"/>
      <c r="H167" s="493"/>
      <c r="I167" s="494">
        <f t="shared" si="31"/>
        <v>0</v>
      </c>
      <c r="J167" s="277"/>
      <c r="K167" s="305">
        <v>6064</v>
      </c>
      <c r="L167" s="365" t="s">
        <v>177</v>
      </c>
      <c r="M167" s="306" t="str">
        <f t="shared" si="32"/>
        <v/>
      </c>
      <c r="N167" s="277"/>
      <c r="O167" s="307"/>
      <c r="P167" s="277"/>
      <c r="Q167" s="306"/>
      <c r="R167" s="277"/>
      <c r="S167" s="275"/>
      <c r="T167" s="275"/>
      <c r="U167" s="275"/>
      <c r="V167" s="275"/>
      <c r="W167" s="275"/>
      <c r="X167" s="275"/>
    </row>
    <row r="168" spans="1:24" x14ac:dyDescent="0.2">
      <c r="A168" s="276" t="str">
        <f t="shared" si="13"/>
        <v/>
      </c>
      <c r="B168" s="635"/>
      <c r="C168" s="277" t="s">
        <v>184</v>
      </c>
      <c r="D168" s="277"/>
      <c r="E168" s="273">
        <v>10</v>
      </c>
      <c r="F168" s="271">
        <v>0</v>
      </c>
      <c r="G168" s="493"/>
      <c r="H168" s="493"/>
      <c r="I168" s="494">
        <f t="shared" si="31"/>
        <v>0</v>
      </c>
      <c r="J168" s="277"/>
      <c r="K168" s="305">
        <v>6064</v>
      </c>
      <c r="L168" s="365" t="s">
        <v>177</v>
      </c>
      <c r="M168" s="306" t="str">
        <f t="shared" si="32"/>
        <v/>
      </c>
      <c r="N168" s="277"/>
      <c r="O168" s="307"/>
      <c r="P168" s="277"/>
      <c r="Q168" s="306"/>
      <c r="R168" s="277"/>
      <c r="S168" s="275"/>
      <c r="T168" s="275"/>
      <c r="U168" s="275"/>
      <c r="V168" s="275"/>
      <c r="W168" s="275"/>
      <c r="X168" s="275"/>
    </row>
    <row r="169" spans="1:24" x14ac:dyDescent="0.2">
      <c r="A169" s="276" t="str">
        <f t="shared" si="13"/>
        <v/>
      </c>
      <c r="B169" s="635"/>
      <c r="C169" s="277" t="s">
        <v>185</v>
      </c>
      <c r="D169" s="277"/>
      <c r="E169" s="273">
        <v>150</v>
      </c>
      <c r="F169" s="271">
        <v>0</v>
      </c>
      <c r="G169" s="493"/>
      <c r="H169" s="493"/>
      <c r="I169" s="494">
        <f t="shared" si="31"/>
        <v>0</v>
      </c>
      <c r="J169" s="277"/>
      <c r="K169" s="305">
        <v>6064</v>
      </c>
      <c r="L169" s="365" t="s">
        <v>177</v>
      </c>
      <c r="M169" s="306" t="str">
        <f t="shared" si="32"/>
        <v/>
      </c>
      <c r="N169" s="277"/>
      <c r="O169" s="307"/>
      <c r="P169" s="277"/>
      <c r="Q169" s="306"/>
      <c r="R169" s="277"/>
      <c r="S169" s="275"/>
      <c r="T169" s="275"/>
      <c r="U169" s="275"/>
      <c r="V169" s="275"/>
      <c r="W169" s="275"/>
      <c r="X169" s="275"/>
    </row>
    <row r="170" spans="1:24" x14ac:dyDescent="0.2">
      <c r="A170" s="276" t="str">
        <f t="shared" si="13"/>
        <v/>
      </c>
      <c r="B170" s="635"/>
      <c r="C170" s="277" t="s">
        <v>186</v>
      </c>
      <c r="D170" s="277"/>
      <c r="E170" s="273">
        <v>60</v>
      </c>
      <c r="F170" s="271">
        <v>0</v>
      </c>
      <c r="G170" s="493"/>
      <c r="H170" s="493"/>
      <c r="I170" s="494">
        <f t="shared" si="31"/>
        <v>0</v>
      </c>
      <c r="J170" s="277"/>
      <c r="K170" s="305">
        <v>6064</v>
      </c>
      <c r="L170" s="365" t="s">
        <v>177</v>
      </c>
      <c r="M170" s="306" t="str">
        <f t="shared" si="32"/>
        <v/>
      </c>
      <c r="N170" s="277"/>
      <c r="O170" s="307"/>
      <c r="P170" s="277"/>
      <c r="Q170" s="306"/>
      <c r="R170" s="277"/>
      <c r="S170" s="275"/>
      <c r="T170" s="275"/>
      <c r="U170" s="275"/>
      <c r="V170" s="275"/>
      <c r="W170" s="275"/>
      <c r="X170" s="275"/>
    </row>
    <row r="171" spans="1:24" x14ac:dyDescent="0.2">
      <c r="A171" s="276" t="str">
        <f t="shared" si="13"/>
        <v/>
      </c>
      <c r="B171" s="635"/>
      <c r="C171" s="277" t="s">
        <v>187</v>
      </c>
      <c r="D171" s="277"/>
      <c r="E171" s="273">
        <v>0</v>
      </c>
      <c r="F171" s="271">
        <v>0</v>
      </c>
      <c r="G171" s="493"/>
      <c r="H171" s="493"/>
      <c r="I171" s="494">
        <f t="shared" si="31"/>
        <v>0</v>
      </c>
      <c r="J171" s="277"/>
      <c r="K171" s="305">
        <v>6064</v>
      </c>
      <c r="L171" s="365" t="s">
        <v>177</v>
      </c>
      <c r="M171" s="306" t="str">
        <f t="shared" si="32"/>
        <v/>
      </c>
      <c r="N171" s="277"/>
      <c r="O171" s="307"/>
      <c r="P171" s="277"/>
      <c r="Q171" s="306"/>
      <c r="R171" s="277"/>
      <c r="S171" s="275"/>
      <c r="T171" s="275"/>
      <c r="U171" s="275"/>
      <c r="V171" s="275"/>
      <c r="W171" s="275"/>
      <c r="X171" s="275"/>
    </row>
    <row r="172" spans="1:24" x14ac:dyDescent="0.2">
      <c r="A172" s="276" t="str">
        <f t="shared" si="13"/>
        <v/>
      </c>
      <c r="B172" s="636"/>
      <c r="C172" s="302" t="s">
        <v>104</v>
      </c>
      <c r="D172" s="302"/>
      <c r="E172" s="274">
        <v>0</v>
      </c>
      <c r="F172" s="272">
        <v>0</v>
      </c>
      <c r="G172" s="496"/>
      <c r="H172" s="496"/>
      <c r="I172" s="497">
        <f t="shared" si="31"/>
        <v>0</v>
      </c>
      <c r="J172" s="277"/>
      <c r="K172" s="305">
        <v>6064</v>
      </c>
      <c r="L172" s="365" t="s">
        <v>177</v>
      </c>
      <c r="M172" s="306" t="str">
        <f t="shared" si="32"/>
        <v/>
      </c>
      <c r="N172" s="277"/>
      <c r="O172" s="307"/>
      <c r="P172" s="277"/>
      <c r="Q172" s="306"/>
      <c r="R172" s="277"/>
      <c r="S172" s="275"/>
      <c r="T172" s="275"/>
      <c r="U172" s="275"/>
      <c r="V172" s="275"/>
      <c r="W172" s="275"/>
      <c r="X172" s="275"/>
    </row>
    <row r="173" spans="1:24" x14ac:dyDescent="0.2">
      <c r="A173" s="275"/>
      <c r="B173" s="275"/>
      <c r="C173" s="277"/>
      <c r="D173" s="277"/>
      <c r="E173" s="277"/>
      <c r="F173" s="277"/>
      <c r="G173" s="277"/>
      <c r="H173" s="277"/>
      <c r="I173" s="278"/>
      <c r="J173" s="277"/>
      <c r="K173" s="279"/>
      <c r="L173" s="277"/>
      <c r="M173" s="278"/>
      <c r="N173" s="277"/>
      <c r="O173" s="277"/>
      <c r="P173" s="277"/>
      <c r="Q173" s="278"/>
      <c r="R173" s="277"/>
      <c r="S173" s="275"/>
      <c r="T173" s="275"/>
      <c r="U173" s="275"/>
      <c r="V173" s="275"/>
      <c r="W173" s="275"/>
      <c r="X173" s="275"/>
    </row>
    <row r="174" spans="1:24" x14ac:dyDescent="0.2">
      <c r="A174" s="275"/>
      <c r="B174" s="275"/>
      <c r="C174" s="277"/>
      <c r="D174" s="277"/>
      <c r="E174" s="277"/>
      <c r="F174" s="277"/>
      <c r="G174" s="277"/>
      <c r="H174" s="277"/>
      <c r="I174" s="278"/>
      <c r="J174" s="277"/>
      <c r="K174" s="279"/>
      <c r="L174" s="277"/>
      <c r="M174" s="278"/>
      <c r="N174" s="277"/>
      <c r="O174" s="277"/>
      <c r="P174" s="277"/>
      <c r="Q174" s="278"/>
      <c r="R174" s="277"/>
      <c r="S174" s="275"/>
      <c r="T174" s="275"/>
      <c r="U174" s="275"/>
      <c r="V174" s="275"/>
      <c r="W174" s="275"/>
      <c r="X174" s="275"/>
    </row>
    <row r="175" spans="1:24" x14ac:dyDescent="0.2">
      <c r="A175" s="275"/>
      <c r="B175" s="275"/>
      <c r="C175" s="277"/>
      <c r="D175" s="277"/>
      <c r="E175" s="277"/>
      <c r="F175" s="277"/>
      <c r="G175" s="277"/>
      <c r="H175" s="277"/>
      <c r="I175" s="278"/>
      <c r="J175" s="277"/>
      <c r="K175" s="279"/>
      <c r="L175" s="277"/>
      <c r="M175" s="278"/>
      <c r="N175" s="277"/>
      <c r="O175" s="277"/>
      <c r="P175" s="277"/>
      <c r="Q175" s="278"/>
      <c r="R175" s="277"/>
      <c r="S175" s="275"/>
      <c r="T175" s="275"/>
      <c r="U175" s="275"/>
      <c r="V175" s="275"/>
      <c r="W175" s="275"/>
      <c r="X175" s="275"/>
    </row>
  </sheetData>
  <sheetProtection sheet="1" formatCells="0" insertRows="0"/>
  <mergeCells count="7">
    <mergeCell ref="R9:U9"/>
    <mergeCell ref="R10:U11"/>
    <mergeCell ref="E32:G32"/>
    <mergeCell ref="E40:G40"/>
    <mergeCell ref="E47:G47"/>
    <mergeCell ref="C1:D1"/>
    <mergeCell ref="J4:L6"/>
  </mergeCells>
  <hyperlinks>
    <hyperlink ref="R139" r:id="rId1" xr:uid="{CDD8B545-F2F2-407B-B851-CD7DFB6D0F90}"/>
    <hyperlink ref="R138" r:id="rId2" xr:uid="{E12522A8-803E-4239-9754-DB9B66D57F1F}"/>
    <hyperlink ref="R137" r:id="rId3" xr:uid="{775E436B-3A7B-48D3-8C44-DEE83FEF7191}"/>
    <hyperlink ref="R136" r:id="rId4" xr:uid="{9BA9A502-121F-4AA9-914C-2641612865E5}"/>
    <hyperlink ref="R135" r:id="rId5" xr:uid="{9C3D14BB-652D-4F1C-AA07-9F0C24E1E001}"/>
    <hyperlink ref="R134" r:id="rId6" xr:uid="{64FF41D8-2388-44DD-9A59-9720E65903BD}"/>
    <hyperlink ref="R133" r:id="rId7" xr:uid="{F5739779-D03A-450E-97E1-FC23990DF647}"/>
    <hyperlink ref="R99" r:id="rId8" xr:uid="{FF33E2FD-707F-412B-A987-141BCFB71912}"/>
    <hyperlink ref="R10" r:id="rId9" xr:uid="{8054125B-9FE2-4EA4-AA5A-39971DE047E0}"/>
    <hyperlink ref="R145" r:id="rId10" xr:uid="{2F47A258-C50B-4B70-B7D3-A191280941D0}"/>
    <hyperlink ref="R141" r:id="rId11" display="https://www.decathlon.fr/p/elastiband-gym-stretching-medium/_/R-p-171139?mc=8602876&amp;c=VIOLET" xr:uid="{F7E4B838-35FC-441D-B6C2-DAD821CBB6E7}"/>
    <hyperlink ref="R140" r:id="rId12" xr:uid="{9968ECB6-A681-4560-B1E3-1B9FA9E09C38}"/>
    <hyperlink ref="R142" r:id="rId13" xr:uid="{A453FC3A-C8A0-4A77-8F01-C30FB254CD90}"/>
    <hyperlink ref="R143" r:id="rId14" xr:uid="{CBA815D9-9720-4A34-9557-8EF7CB26E609}"/>
    <hyperlink ref="R146" r:id="rId15" xr:uid="{403CD41F-141D-4C30-B146-6C604CD10102}"/>
    <hyperlink ref="R147" r:id="rId16" xr:uid="{25F08219-5235-403B-B39D-5C596E4A5C60}"/>
    <hyperlink ref="R144" r:id="rId17" xr:uid="{4AB2A05D-6AE6-46DF-9461-4120EA58AFF8}"/>
    <hyperlink ref="R150" r:id="rId18" xr:uid="{4B95EA57-6815-4C02-BCEE-0D110942EA7A}"/>
    <hyperlink ref="R149" r:id="rId19" display="https://www.decathlon.fr/p/mp/fitfiu-fitness/plateforme-de-step-ps-150/_/R-p-723ced21-f893-428c-b87f-e9fbc55d771e?mc=723ced21-f893-428c-b87f-e9fbc55d771e_c14&amp;c=ROUGE" xr:uid="{38BC48A0-416C-4320-8D76-58D7393BCAB3}"/>
    <hyperlink ref="R151" r:id="rId20" xr:uid="{E2884A4E-ADF2-45C4-8317-2B714D85B30C}"/>
    <hyperlink ref="R153" r:id="rId21" xr:uid="{25ED62BB-8985-4A09-BBA1-ED314BC6EBE4}"/>
    <hyperlink ref="R154" r:id="rId22" xr:uid="{6362A9BD-FF2C-4B0F-AA43-DE1EE861D151}"/>
  </hyperlinks>
  <pageMargins left="0.7" right="0.7" top="0.75" bottom="0.75" header="0.3" footer="0.3"/>
  <pageSetup paperSize="9" orientation="portrait" r:id="rId2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89E5-41FD-41AD-88D9-90A50A04452E}">
  <sheetPr>
    <tabColor rgb="FF002060"/>
    <pageSetUpPr fitToPage="1"/>
  </sheetPr>
  <dimension ref="A1:P157"/>
  <sheetViews>
    <sheetView showGridLines="0" topLeftCell="A22" zoomScale="130" zoomScaleNormal="130" zoomScaleSheetLayoutView="100" workbookViewId="0">
      <selection activeCell="D22" sqref="D1:D1048576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4" width="14" style="159" hidden="1" customWidth="1"/>
    <col min="5" max="5" width="14" style="159" customWidth="1"/>
    <col min="6" max="6" width="4.7109375" style="225" customWidth="1"/>
    <col min="7" max="7" width="11.42578125" style="159" customWidth="1"/>
    <col min="8" max="8" width="39.5703125" style="159" customWidth="1"/>
    <col min="9" max="9" width="14.7109375" style="159" customWidth="1"/>
    <col min="10" max="10" width="6.140625" style="159" customWidth="1"/>
    <col min="11" max="11" width="8" style="159" customWidth="1"/>
    <col min="12" max="12" width="71.5703125" style="535" bestFit="1" customWidth="1"/>
    <col min="13" max="14" width="9.7109375" style="159" customWidth="1"/>
    <col min="15" max="15" width="10.28515625" style="159" customWidth="1"/>
    <col min="16" max="16384" width="10.5703125" style="159"/>
  </cols>
  <sheetData>
    <row r="1" spans="1:16" ht="15.95" customHeight="1" x14ac:dyDescent="0.2">
      <c r="A1" s="738" t="s">
        <v>188</v>
      </c>
      <c r="B1" s="738"/>
      <c r="C1" s="738"/>
      <c r="D1" s="738"/>
      <c r="E1" s="738"/>
      <c r="F1" s="738"/>
      <c r="G1" s="738"/>
      <c r="H1" s="738"/>
      <c r="I1" s="738"/>
      <c r="L1" s="746" t="s">
        <v>1105</v>
      </c>
      <c r="M1" s="746"/>
    </row>
    <row r="2" spans="1:16" ht="15.95" customHeight="1" x14ac:dyDescent="0.2">
      <c r="A2" s="745" t="s">
        <v>189</v>
      </c>
      <c r="B2" s="745"/>
      <c r="C2" s="745"/>
      <c r="D2" s="745"/>
      <c r="E2" s="745"/>
      <c r="F2" s="745"/>
      <c r="G2" s="745"/>
      <c r="H2" s="745"/>
      <c r="I2" s="745"/>
      <c r="J2" s="27"/>
      <c r="K2" s="27"/>
      <c r="L2" s="746" t="s">
        <v>1106</v>
      </c>
      <c r="M2" s="746"/>
    </row>
    <row r="3" spans="1:16" ht="15.95" customHeight="1" x14ac:dyDescent="0.2">
      <c r="A3" s="739" t="s">
        <v>190</v>
      </c>
      <c r="B3" s="739"/>
      <c r="C3" s="739"/>
      <c r="D3" s="739"/>
      <c r="E3" s="739"/>
      <c r="F3" s="739"/>
      <c r="G3" s="739"/>
      <c r="H3" s="739"/>
      <c r="I3" s="739"/>
      <c r="J3" s="27"/>
      <c r="K3" s="27"/>
      <c r="L3" s="746" t="s">
        <v>1107</v>
      </c>
      <c r="M3" s="746"/>
    </row>
    <row r="4" spans="1:16" ht="15.95" customHeight="1" x14ac:dyDescent="0.2">
      <c r="A4" s="739" t="s">
        <v>191</v>
      </c>
      <c r="B4" s="739"/>
      <c r="C4" s="739"/>
      <c r="D4" s="739"/>
      <c r="E4" s="739"/>
      <c r="F4" s="739"/>
      <c r="G4" s="739"/>
      <c r="H4" s="739"/>
      <c r="I4" s="739"/>
      <c r="J4" s="27"/>
      <c r="K4" s="27"/>
    </row>
    <row r="5" spans="1:16" ht="15.95" customHeight="1" thickBot="1" x14ac:dyDescent="0.25">
      <c r="A5" s="740"/>
      <c r="B5" s="740"/>
      <c r="C5" s="740"/>
      <c r="D5" s="740"/>
      <c r="E5" s="740"/>
      <c r="F5" s="740"/>
      <c r="G5" s="740"/>
      <c r="H5" s="740"/>
      <c r="I5" s="740"/>
      <c r="J5" s="27"/>
      <c r="K5" s="27"/>
    </row>
    <row r="6" spans="1:16" ht="15.95" customHeight="1" thickBot="1" x14ac:dyDescent="0.25">
      <c r="A6" s="741" t="s">
        <v>192</v>
      </c>
      <c r="B6" s="742"/>
      <c r="C6" s="742"/>
      <c r="D6" s="152" t="s">
        <v>193</v>
      </c>
      <c r="E6" s="678" t="s">
        <v>193</v>
      </c>
      <c r="F6" s="743" t="s">
        <v>194</v>
      </c>
      <c r="G6" s="743"/>
      <c r="H6" s="744"/>
      <c r="I6" s="153" t="s">
        <v>193</v>
      </c>
      <c r="J6" s="27"/>
      <c r="K6" s="27"/>
      <c r="L6" s="543" t="s">
        <v>195</v>
      </c>
      <c r="M6" s="63"/>
      <c r="N6" s="63"/>
      <c r="O6" s="168"/>
    </row>
    <row r="7" spans="1:16" ht="15.95" customHeight="1" x14ac:dyDescent="0.2">
      <c r="A7" s="169" t="s">
        <v>196</v>
      </c>
      <c r="B7" s="170"/>
      <c r="C7" s="171"/>
      <c r="D7" s="172"/>
      <c r="E7" s="172"/>
      <c r="F7" s="166" t="s">
        <v>197</v>
      </c>
      <c r="H7" s="172"/>
      <c r="I7" s="172"/>
      <c r="J7" s="173"/>
      <c r="K7" s="27"/>
    </row>
    <row r="8" spans="1:16" ht="15.95" customHeight="1" x14ac:dyDescent="0.2">
      <c r="A8" s="103">
        <v>60</v>
      </c>
      <c r="B8" s="35" t="s">
        <v>3</v>
      </c>
      <c r="C8" s="99"/>
      <c r="D8" s="157">
        <f>D9+D10+D13+D14+D17+D22+D16</f>
        <v>0</v>
      </c>
      <c r="E8" s="157">
        <f>ROUNDUP(D8,-1)</f>
        <v>0</v>
      </c>
      <c r="F8" s="105">
        <v>70</v>
      </c>
      <c r="G8" s="737" t="s">
        <v>198</v>
      </c>
      <c r="H8" s="730"/>
      <c r="I8" s="36">
        <f>SUM(I9,I10,I12)</f>
        <v>0</v>
      </c>
      <c r="J8" s="173"/>
      <c r="K8" s="27"/>
      <c r="L8" s="532" t="s">
        <v>199</v>
      </c>
      <c r="M8" s="63"/>
      <c r="N8" s="63"/>
      <c r="O8" s="168"/>
      <c r="P8" s="174"/>
    </row>
    <row r="9" spans="1:16" ht="15.95" customHeight="1" x14ac:dyDescent="0.2">
      <c r="A9" s="234">
        <v>601</v>
      </c>
      <c r="B9" s="240" t="s">
        <v>200</v>
      </c>
      <c r="C9" s="236"/>
      <c r="D9" s="241">
        <f>SUMIFS('Fiche Action 6'!M:M,'Fiche Action 6'!K:K,"601")</f>
        <v>0</v>
      </c>
      <c r="E9" s="241">
        <f>ROUNDUP(D9,-1)</f>
        <v>0</v>
      </c>
      <c r="F9" s="234">
        <v>706</v>
      </c>
      <c r="G9" s="240" t="s">
        <v>201</v>
      </c>
      <c r="H9" s="236"/>
      <c r="I9" s="549">
        <v>0</v>
      </c>
      <c r="J9" s="27"/>
      <c r="K9" s="27"/>
      <c r="L9" s="533" t="s">
        <v>202</v>
      </c>
      <c r="M9" s="63"/>
      <c r="N9" s="63"/>
      <c r="O9" s="168"/>
      <c r="P9" s="174"/>
    </row>
    <row r="10" spans="1:16" ht="15.95" customHeight="1" x14ac:dyDescent="0.2">
      <c r="A10" s="234">
        <v>602</v>
      </c>
      <c r="B10" s="240" t="s">
        <v>94</v>
      </c>
      <c r="C10" s="236"/>
      <c r="D10" s="241">
        <f>SUM(D11:D12)</f>
        <v>0</v>
      </c>
      <c r="E10" s="241">
        <f t="shared" ref="E10:E68" si="0">ROUNDUP(D10,-1)</f>
        <v>0</v>
      </c>
      <c r="F10" s="234">
        <v>707</v>
      </c>
      <c r="G10" s="240" t="s">
        <v>203</v>
      </c>
      <c r="H10" s="236"/>
      <c r="I10" s="549">
        <v>0</v>
      </c>
      <c r="J10" s="27"/>
      <c r="K10" s="27"/>
      <c r="L10" s="534" t="s">
        <v>204</v>
      </c>
      <c r="M10" s="63"/>
      <c r="N10" s="63"/>
      <c r="O10" s="168"/>
      <c r="P10" s="174"/>
    </row>
    <row r="11" spans="1:16" ht="15.95" customHeight="1" x14ac:dyDescent="0.2">
      <c r="A11" s="230">
        <v>6021</v>
      </c>
      <c r="B11" s="230" t="s">
        <v>205</v>
      </c>
      <c r="C11" s="236"/>
      <c r="D11" s="261">
        <f>SUMIFS('Fiche Action 6'!M:M,'Fiche Action 6'!K:K,"6021")</f>
        <v>0</v>
      </c>
      <c r="E11" s="261">
        <f>ROUNDUP(D11,-1)</f>
        <v>0</v>
      </c>
      <c r="F11" s="234"/>
      <c r="G11" s="240"/>
      <c r="H11" s="236"/>
      <c r="I11" s="241"/>
      <c r="J11" s="27"/>
      <c r="K11" s="27"/>
      <c r="M11" s="63"/>
      <c r="N11" s="63"/>
      <c r="O11" s="168"/>
      <c r="P11" s="174"/>
    </row>
    <row r="12" spans="1:16" ht="15.95" customHeight="1" x14ac:dyDescent="0.2">
      <c r="A12" s="230">
        <v>6029</v>
      </c>
      <c r="B12" s="230" t="s">
        <v>206</v>
      </c>
      <c r="C12" s="231"/>
      <c r="D12" s="261">
        <f>SUMIFS('Fiche Action 6'!M:M,'Fiche Action 6'!K:K,"6029")</f>
        <v>0</v>
      </c>
      <c r="E12" s="261">
        <v>0</v>
      </c>
      <c r="F12" s="234">
        <v>708</v>
      </c>
      <c r="G12" s="240" t="s">
        <v>207</v>
      </c>
      <c r="H12" s="236"/>
      <c r="I12" s="549">
        <v>0</v>
      </c>
      <c r="J12" s="27"/>
      <c r="K12" s="27"/>
      <c r="L12" s="543" t="s">
        <v>208</v>
      </c>
      <c r="M12" s="63"/>
      <c r="N12" s="63"/>
      <c r="O12" s="168"/>
      <c r="P12" s="174"/>
    </row>
    <row r="13" spans="1:16" ht="15.95" customHeight="1" x14ac:dyDescent="0.2">
      <c r="A13" s="234">
        <v>604</v>
      </c>
      <c r="B13" s="240" t="s">
        <v>209</v>
      </c>
      <c r="C13" s="236"/>
      <c r="D13" s="241">
        <f>SUMIFS('Fiche Action 6'!M:M,'Fiche Action 6'!K:K,"604")</f>
        <v>0</v>
      </c>
      <c r="E13" s="241">
        <f t="shared" si="0"/>
        <v>0</v>
      </c>
      <c r="F13" s="177"/>
      <c r="G13" s="185"/>
      <c r="H13" s="165"/>
      <c r="I13" s="184"/>
      <c r="J13" s="27"/>
      <c r="K13" s="27"/>
      <c r="L13" s="536"/>
      <c r="M13" s="156"/>
      <c r="N13" s="156"/>
      <c r="O13" s="155"/>
      <c r="P13" s="176"/>
    </row>
    <row r="14" spans="1:16" ht="15.95" customHeight="1" x14ac:dyDescent="0.2">
      <c r="A14" s="234">
        <v>605</v>
      </c>
      <c r="B14" s="240" t="s">
        <v>123</v>
      </c>
      <c r="C14" s="236"/>
      <c r="D14" s="241">
        <f>SUM(D15:D16)</f>
        <v>0</v>
      </c>
      <c r="E14" s="241">
        <f t="shared" si="0"/>
        <v>0</v>
      </c>
      <c r="F14" s="177"/>
      <c r="G14" s="185"/>
      <c r="H14" s="165"/>
      <c r="I14" s="184"/>
      <c r="J14" s="27"/>
      <c r="K14" s="27"/>
      <c r="L14" s="537"/>
      <c r="M14" s="156"/>
      <c r="N14" s="156"/>
      <c r="O14" s="155"/>
      <c r="P14" s="176"/>
    </row>
    <row r="15" spans="1:16" ht="15.95" customHeight="1" x14ac:dyDescent="0.2">
      <c r="A15" s="230">
        <v>605</v>
      </c>
      <c r="B15" s="230" t="s">
        <v>210</v>
      </c>
      <c r="C15" s="231"/>
      <c r="D15" s="261">
        <f>SUMIFS('Fiche Action 6'!M:M,'Fiche Action 6'!K:K,"605")</f>
        <v>0</v>
      </c>
      <c r="E15" s="261">
        <f>ROUNDUP(D15,-1)</f>
        <v>0</v>
      </c>
      <c r="F15" s="177"/>
      <c r="G15" s="185"/>
      <c r="H15" s="165"/>
      <c r="I15" s="184"/>
      <c r="J15" s="27"/>
      <c r="K15" s="27"/>
      <c r="L15" s="537"/>
      <c r="M15" s="156"/>
      <c r="N15" s="156"/>
      <c r="O15" s="155"/>
      <c r="P15" s="176"/>
    </row>
    <row r="16" spans="1:16" ht="15.95" customHeight="1" x14ac:dyDescent="0.2">
      <c r="A16" s="230">
        <v>6059</v>
      </c>
      <c r="B16" s="230" t="s">
        <v>211</v>
      </c>
      <c r="C16" s="231"/>
      <c r="D16" s="261">
        <f>SUMIFS('Fiche Action 6'!M:M,'Fiche Action 6'!K:K,"6061")</f>
        <v>0</v>
      </c>
      <c r="E16" s="261">
        <v>0</v>
      </c>
      <c r="F16" s="104"/>
      <c r="H16" s="99"/>
      <c r="I16" s="175"/>
      <c r="J16" s="27"/>
      <c r="K16" s="27"/>
      <c r="L16" s="537"/>
      <c r="M16" s="156"/>
      <c r="N16" s="156"/>
      <c r="O16" s="155"/>
      <c r="P16" s="176"/>
    </row>
    <row r="17" spans="1:16" ht="15.95" customHeight="1" x14ac:dyDescent="0.2">
      <c r="A17" s="234">
        <v>606</v>
      </c>
      <c r="B17" s="240" t="s">
        <v>212</v>
      </c>
      <c r="C17" s="236"/>
      <c r="D17" s="241">
        <f>SUM(D18:D20)</f>
        <v>0</v>
      </c>
      <c r="E17" s="241">
        <f t="shared" si="0"/>
        <v>0</v>
      </c>
      <c r="F17" s="105">
        <v>73</v>
      </c>
      <c r="G17" s="35" t="s">
        <v>213</v>
      </c>
      <c r="H17" s="99"/>
      <c r="I17" s="548">
        <v>0</v>
      </c>
      <c r="J17" s="27"/>
      <c r="K17" s="27"/>
      <c r="L17" s="537"/>
      <c r="M17" s="156"/>
      <c r="N17" s="156"/>
      <c r="O17" s="155"/>
      <c r="P17" s="176"/>
    </row>
    <row r="18" spans="1:16" ht="15.95" customHeight="1" x14ac:dyDescent="0.2">
      <c r="A18" s="233">
        <v>6061</v>
      </c>
      <c r="B18" s="232" t="s">
        <v>214</v>
      </c>
      <c r="C18" s="99"/>
      <c r="D18" s="261">
        <f>SUMIFS('Fiche Action 6'!M:M,'Fiche Action 6'!K:K,"6061")</f>
        <v>0</v>
      </c>
      <c r="E18" s="261">
        <v>0</v>
      </c>
      <c r="F18" s="105"/>
      <c r="G18" s="35"/>
      <c r="H18" s="99"/>
      <c r="I18" s="179"/>
      <c r="J18" s="27"/>
      <c r="K18" s="27"/>
      <c r="M18" s="156"/>
      <c r="N18" s="156"/>
      <c r="O18" s="155"/>
      <c r="P18" s="176"/>
    </row>
    <row r="19" spans="1:16" ht="15.95" customHeight="1" x14ac:dyDescent="0.2">
      <c r="A19" s="233">
        <v>6063</v>
      </c>
      <c r="B19" s="232" t="s">
        <v>215</v>
      </c>
      <c r="C19" s="99"/>
      <c r="D19" s="261">
        <f>SUMIFS('Fiche Action 6'!M:M,'Fiche Action 6'!K:K,"6063")</f>
        <v>0</v>
      </c>
      <c r="E19" s="261">
        <v>0</v>
      </c>
      <c r="F19" s="180"/>
      <c r="G19" s="105"/>
      <c r="H19" s="99"/>
      <c r="I19" s="175"/>
      <c r="J19" s="27"/>
      <c r="K19" s="27"/>
      <c r="L19" s="537"/>
      <c r="M19" s="156"/>
      <c r="N19" s="156"/>
      <c r="O19" s="155"/>
      <c r="P19" s="176"/>
    </row>
    <row r="20" spans="1:16" ht="15.95" customHeight="1" x14ac:dyDescent="0.2">
      <c r="A20" s="233">
        <v>6064</v>
      </c>
      <c r="B20" s="232" t="s">
        <v>216</v>
      </c>
      <c r="C20" s="99"/>
      <c r="D20" s="261">
        <f>SUMIFS('Fiche Action 6'!M:M,'Fiche Action 6'!K:K,"6064")</f>
        <v>0</v>
      </c>
      <c r="E20" s="261">
        <f>ROUNDUP(D20,-1)</f>
        <v>0</v>
      </c>
      <c r="F20" s="105">
        <v>74</v>
      </c>
      <c r="G20" s="35" t="s">
        <v>217</v>
      </c>
      <c r="H20" s="99"/>
      <c r="I20" s="179">
        <f>I21+I25+I28+I32+I37+I42</f>
        <v>0</v>
      </c>
      <c r="J20" s="27"/>
      <c r="K20" s="27"/>
      <c r="L20" s="537"/>
      <c r="M20" s="156"/>
      <c r="N20" s="156"/>
      <c r="O20" s="155"/>
      <c r="P20" s="176"/>
    </row>
    <row r="21" spans="1:16" ht="15.95" customHeight="1" x14ac:dyDescent="0.2">
      <c r="A21" s="178"/>
      <c r="B21" s="180"/>
      <c r="C21" s="99"/>
      <c r="D21" s="175"/>
      <c r="E21" s="175"/>
      <c r="F21" s="234">
        <v>741</v>
      </c>
      <c r="G21" s="240" t="s">
        <v>218</v>
      </c>
      <c r="H21" s="236"/>
      <c r="I21" s="262">
        <f>SUM(I22:I23)</f>
        <v>0</v>
      </c>
      <c r="J21" s="27"/>
      <c r="K21" s="27"/>
      <c r="L21" s="537"/>
      <c r="M21" s="156"/>
      <c r="N21" s="156"/>
      <c r="O21" s="155"/>
      <c r="P21" s="176"/>
    </row>
    <row r="22" spans="1:16" ht="15.95" customHeight="1" x14ac:dyDescent="0.2">
      <c r="A22" s="234">
        <v>608</v>
      </c>
      <c r="B22" s="240" t="s">
        <v>219</v>
      </c>
      <c r="C22" s="236"/>
      <c r="D22" s="241">
        <f>SUMIFS('Fiche Action 6'!M:M,'Fiche Action 6'!K:K,"618")</f>
        <v>0</v>
      </c>
      <c r="E22" s="241">
        <f t="shared" si="0"/>
        <v>0</v>
      </c>
      <c r="F22" s="233">
        <v>7411</v>
      </c>
      <c r="G22" s="232" t="s">
        <v>220</v>
      </c>
      <c r="H22" s="99"/>
      <c r="I22" s="547">
        <v>0</v>
      </c>
      <c r="J22" s="27"/>
      <c r="K22" s="27"/>
      <c r="M22" s="156"/>
      <c r="N22" s="156"/>
      <c r="O22" s="155"/>
      <c r="P22" s="176"/>
    </row>
    <row r="23" spans="1:16" ht="15.95" customHeight="1" x14ac:dyDescent="0.2">
      <c r="A23" s="102"/>
      <c r="B23" s="41"/>
      <c r="C23" s="99"/>
      <c r="D23" s="175"/>
      <c r="E23" s="175"/>
      <c r="F23" s="233">
        <v>7412</v>
      </c>
      <c r="G23" s="232" t="s">
        <v>314</v>
      </c>
      <c r="H23" s="99"/>
      <c r="I23" s="547">
        <v>0</v>
      </c>
      <c r="J23" s="167"/>
      <c r="K23" s="575">
        <f>E84</f>
        <v>0</v>
      </c>
      <c r="L23" s="735" t="s">
        <v>222</v>
      </c>
      <c r="M23" s="156"/>
      <c r="N23" s="156"/>
      <c r="O23" s="155"/>
      <c r="P23" s="176"/>
    </row>
    <row r="24" spans="1:16" ht="15.95" customHeight="1" x14ac:dyDescent="0.2">
      <c r="A24" s="103">
        <v>61</v>
      </c>
      <c r="B24" s="35" t="s">
        <v>223</v>
      </c>
      <c r="C24" s="99"/>
      <c r="D24" s="182">
        <f>D25+D26+D27+D28+D29</f>
        <v>0</v>
      </c>
      <c r="E24" s="182">
        <f t="shared" si="0"/>
        <v>0</v>
      </c>
      <c r="F24" s="233"/>
      <c r="G24" s="232"/>
      <c r="H24" s="99"/>
      <c r="I24" s="558"/>
      <c r="J24" s="27"/>
      <c r="K24" s="574"/>
      <c r="L24" s="736"/>
      <c r="M24" s="156"/>
      <c r="N24" s="156"/>
      <c r="O24" s="155"/>
      <c r="P24" s="176"/>
    </row>
    <row r="25" spans="1:16" ht="15.95" customHeight="1" x14ac:dyDescent="0.2">
      <c r="A25" s="234">
        <v>611</v>
      </c>
      <c r="B25" s="240" t="s">
        <v>224</v>
      </c>
      <c r="C25" s="236"/>
      <c r="D25" s="241">
        <f>SUMIFS('Fiche Action 6'!M:M,'Fiche Action 6'!K:K,"611")</f>
        <v>0</v>
      </c>
      <c r="E25" s="241">
        <f t="shared" si="0"/>
        <v>0</v>
      </c>
      <c r="F25" s="234">
        <v>742</v>
      </c>
      <c r="G25" s="240" t="s">
        <v>225</v>
      </c>
      <c r="H25" s="236"/>
      <c r="I25" s="262">
        <f>SUM(I26)</f>
        <v>0</v>
      </c>
      <c r="J25" s="27"/>
      <c r="K25" s="27"/>
      <c r="L25" s="537"/>
      <c r="M25" s="156"/>
      <c r="N25" s="156"/>
      <c r="O25" s="155"/>
      <c r="P25" s="176"/>
    </row>
    <row r="26" spans="1:16" ht="15.95" customHeight="1" x14ac:dyDescent="0.2">
      <c r="A26" s="234">
        <v>613</v>
      </c>
      <c r="B26" s="240" t="s">
        <v>84</v>
      </c>
      <c r="C26" s="236"/>
      <c r="D26" s="241">
        <f>SUMIFS('Fiche Action 6'!M:M,'Fiche Action 6'!K:K,"613")</f>
        <v>0</v>
      </c>
      <c r="E26" s="241">
        <f t="shared" si="0"/>
        <v>0</v>
      </c>
      <c r="F26" s="233">
        <v>7421</v>
      </c>
      <c r="G26" s="232" t="s">
        <v>220</v>
      </c>
      <c r="H26" s="99"/>
      <c r="I26" s="547">
        <v>0</v>
      </c>
      <c r="J26" s="27"/>
      <c r="K26" s="27"/>
      <c r="L26" s="538"/>
      <c r="M26" s="257"/>
      <c r="N26" s="156"/>
      <c r="O26" s="155"/>
    </row>
    <row r="27" spans="1:16" ht="15.95" customHeight="1" x14ac:dyDescent="0.2">
      <c r="A27" s="234">
        <v>615</v>
      </c>
      <c r="B27" s="240" t="s">
        <v>226</v>
      </c>
      <c r="C27" s="236"/>
      <c r="D27" s="241">
        <f>SUMIFS('Fiche Action 6'!M:M,'Fiche Action 6'!K:K,"615")</f>
        <v>0</v>
      </c>
      <c r="E27" s="241">
        <f t="shared" si="0"/>
        <v>0</v>
      </c>
      <c r="F27" s="234"/>
      <c r="G27" s="240"/>
      <c r="H27" s="236"/>
      <c r="I27" s="262"/>
      <c r="J27" s="27"/>
      <c r="K27" s="27"/>
      <c r="L27" s="539"/>
    </row>
    <row r="28" spans="1:16" ht="15.95" customHeight="1" x14ac:dyDescent="0.2">
      <c r="A28" s="234">
        <v>616</v>
      </c>
      <c r="B28" s="240" t="s">
        <v>108</v>
      </c>
      <c r="C28" s="236"/>
      <c r="D28" s="241">
        <f>SUMIFS('Fiche Action 6'!M:M,'Fiche Action 6'!K:K,"616")</f>
        <v>0</v>
      </c>
      <c r="E28" s="241">
        <f t="shared" si="0"/>
        <v>0</v>
      </c>
      <c r="F28" s="234">
        <v>743</v>
      </c>
      <c r="G28" s="240" t="s">
        <v>227</v>
      </c>
      <c r="H28" s="236"/>
      <c r="I28" s="262">
        <f>SUM(I29:I30)</f>
        <v>0</v>
      </c>
      <c r="J28" s="27"/>
      <c r="K28" s="27"/>
    </row>
    <row r="29" spans="1:16" ht="15.95" customHeight="1" x14ac:dyDescent="0.2">
      <c r="A29" s="234">
        <v>618</v>
      </c>
      <c r="B29" s="240" t="s">
        <v>228</v>
      </c>
      <c r="C29" s="236"/>
      <c r="D29" s="241">
        <f>D30+D31</f>
        <v>0</v>
      </c>
      <c r="E29" s="241">
        <f t="shared" si="0"/>
        <v>0</v>
      </c>
      <c r="F29" s="230">
        <v>7431</v>
      </c>
      <c r="G29" s="230"/>
      <c r="H29" s="231" t="s">
        <v>229</v>
      </c>
      <c r="I29" s="547">
        <v>0</v>
      </c>
      <c r="J29" s="27"/>
      <c r="K29" s="27"/>
    </row>
    <row r="30" spans="1:16" ht="15.95" customHeight="1" x14ac:dyDescent="0.2">
      <c r="A30" s="233">
        <v>6181</v>
      </c>
      <c r="B30" s="232" t="s">
        <v>230</v>
      </c>
      <c r="C30" s="99"/>
      <c r="D30" s="261">
        <f>SUMIFS('Fiche Action 6'!M:M,'Fiche Action 6'!K:K,"6181")</f>
        <v>0</v>
      </c>
      <c r="E30" s="261">
        <v>0</v>
      </c>
      <c r="F30" s="230">
        <v>7432</v>
      </c>
      <c r="G30" s="230"/>
      <c r="H30" s="231" t="s">
        <v>231</v>
      </c>
      <c r="I30" s="547">
        <v>0</v>
      </c>
      <c r="J30" s="27"/>
      <c r="K30" s="27"/>
    </row>
    <row r="31" spans="1:16" ht="15.95" customHeight="1" x14ac:dyDescent="0.2">
      <c r="A31" s="233">
        <v>6182</v>
      </c>
      <c r="B31" s="232" t="s">
        <v>232</v>
      </c>
      <c r="C31" s="99"/>
      <c r="D31" s="261">
        <f>SUMIFS('Fiche Action 6'!M:M,'Fiche Action 6'!K:K,"6182")</f>
        <v>0</v>
      </c>
      <c r="E31" s="261">
        <v>0</v>
      </c>
      <c r="I31" s="570"/>
      <c r="J31" s="27"/>
      <c r="K31" s="27"/>
      <c r="L31" s="537"/>
      <c r="M31" s="156"/>
      <c r="N31" s="156"/>
      <c r="O31" s="155"/>
    </row>
    <row r="32" spans="1:16" ht="15.95" customHeight="1" x14ac:dyDescent="0.2">
      <c r="A32" s="187">
        <v>62</v>
      </c>
      <c r="B32" s="63" t="s">
        <v>45</v>
      </c>
      <c r="C32" s="181"/>
      <c r="D32" s="157">
        <f>D34+D37+D38+D39+D33</f>
        <v>0</v>
      </c>
      <c r="E32" s="157">
        <f t="shared" si="0"/>
        <v>0</v>
      </c>
      <c r="F32" s="234">
        <v>744</v>
      </c>
      <c r="G32" s="240" t="s">
        <v>233</v>
      </c>
      <c r="H32" s="236"/>
      <c r="I32" s="262">
        <f>SUM(I33:I35)</f>
        <v>0</v>
      </c>
      <c r="J32" s="27"/>
      <c r="K32" s="27"/>
      <c r="L32" s="537"/>
      <c r="M32" s="156"/>
      <c r="N32" s="156"/>
      <c r="O32" s="155"/>
    </row>
    <row r="33" spans="1:15" ht="15.95" customHeight="1" x14ac:dyDescent="0.2">
      <c r="A33" s="234">
        <v>621</v>
      </c>
      <c r="B33" s="240" t="s">
        <v>234</v>
      </c>
      <c r="C33" s="236"/>
      <c r="D33" s="241">
        <f>SUMIFS('Fiche Action 6'!M:M,'Fiche Action 6'!K:K,"621")</f>
        <v>0</v>
      </c>
      <c r="E33" s="241">
        <f t="shared" si="0"/>
        <v>0</v>
      </c>
      <c r="F33" s="230">
        <v>7441</v>
      </c>
      <c r="G33" s="230" t="s">
        <v>235</v>
      </c>
      <c r="H33" s="684"/>
      <c r="I33" s="547">
        <v>0</v>
      </c>
      <c r="J33" s="27"/>
      <c r="K33" s="27"/>
      <c r="L33" s="537"/>
      <c r="M33" s="156"/>
      <c r="N33" s="156"/>
      <c r="O33" s="155"/>
    </row>
    <row r="34" spans="1:15" ht="15.95" customHeight="1" x14ac:dyDescent="0.2">
      <c r="A34" s="234">
        <v>622</v>
      </c>
      <c r="B34" s="240" t="s">
        <v>236</v>
      </c>
      <c r="C34" s="236"/>
      <c r="D34" s="241">
        <f>D35+D36</f>
        <v>0</v>
      </c>
      <c r="E34" s="241">
        <f t="shared" si="0"/>
        <v>0</v>
      </c>
      <c r="F34" s="230">
        <v>7442</v>
      </c>
      <c r="G34" s="230" t="s">
        <v>235</v>
      </c>
      <c r="H34" s="684"/>
      <c r="I34" s="546">
        <v>0</v>
      </c>
      <c r="J34" s="27"/>
      <c r="K34" s="27"/>
      <c r="L34" s="537"/>
      <c r="M34" s="156"/>
      <c r="N34" s="156"/>
      <c r="O34" s="155"/>
    </row>
    <row r="35" spans="1:15" ht="15.95" customHeight="1" x14ac:dyDescent="0.2">
      <c r="A35" s="233">
        <v>6228</v>
      </c>
      <c r="B35" s="232" t="s">
        <v>237</v>
      </c>
      <c r="C35" s="99"/>
      <c r="D35" s="261">
        <f>SUMIFS('Fiche Action 6'!M:M,'Fiche Action 6'!K:K,"6228")</f>
        <v>0</v>
      </c>
      <c r="E35" s="261">
        <v>0</v>
      </c>
      <c r="F35" s="230">
        <v>7443</v>
      </c>
      <c r="G35" s="230" t="s">
        <v>235</v>
      </c>
      <c r="H35" s="684"/>
      <c r="I35" s="546">
        <v>0</v>
      </c>
      <c r="J35" s="27"/>
      <c r="K35" s="27"/>
      <c r="L35" s="537"/>
      <c r="M35" s="156"/>
      <c r="N35" s="156"/>
      <c r="O35" s="155"/>
    </row>
    <row r="36" spans="1:15" ht="15.95" customHeight="1" x14ac:dyDescent="0.2">
      <c r="A36" s="233">
        <v>6237</v>
      </c>
      <c r="B36" s="232" t="s">
        <v>238</v>
      </c>
      <c r="C36" s="99"/>
      <c r="D36" s="261">
        <f>SUMIFS('Fiche Action 6'!M:M,'Fiche Action 6'!K:K,"6237")</f>
        <v>0</v>
      </c>
      <c r="E36" s="261">
        <f>ROUNDUP(D36,-1)</f>
        <v>0</v>
      </c>
      <c r="F36" s="100"/>
      <c r="G36" s="185"/>
      <c r="H36" s="99"/>
      <c r="I36" s="183"/>
      <c r="J36" s="27"/>
      <c r="K36" s="27"/>
      <c r="L36" s="537"/>
      <c r="M36" s="156"/>
      <c r="N36" s="156"/>
      <c r="O36" s="155"/>
    </row>
    <row r="37" spans="1:15" ht="15.95" customHeight="1" x14ac:dyDescent="0.2">
      <c r="A37" s="234">
        <v>625</v>
      </c>
      <c r="B37" s="240" t="s">
        <v>43</v>
      </c>
      <c r="C37" s="236"/>
      <c r="D37" s="241">
        <f>SUMIFS('Fiche Action 6'!M:M,'Fiche Action 6'!K:K,"625")</f>
        <v>0</v>
      </c>
      <c r="E37" s="241">
        <f t="shared" si="0"/>
        <v>0</v>
      </c>
      <c r="F37" s="234">
        <v>745</v>
      </c>
      <c r="G37" s="240" t="s">
        <v>239</v>
      </c>
      <c r="H37" s="236"/>
      <c r="I37" s="549">
        <v>0</v>
      </c>
      <c r="J37" s="27"/>
      <c r="K37" s="27"/>
      <c r="L37" s="537"/>
      <c r="M37" s="156"/>
      <c r="N37" s="156"/>
      <c r="O37" s="155"/>
    </row>
    <row r="38" spans="1:15" ht="15.95" customHeight="1" x14ac:dyDescent="0.2">
      <c r="A38" s="234">
        <v>626</v>
      </c>
      <c r="B38" s="240" t="s">
        <v>240</v>
      </c>
      <c r="C38" s="236"/>
      <c r="D38" s="241">
        <f>SUMIFS('Fiche Action 6'!M:M,'Fiche Action 6'!K:K,"626")</f>
        <v>0</v>
      </c>
      <c r="E38" s="241">
        <f t="shared" si="0"/>
        <v>0</v>
      </c>
      <c r="F38" s="100"/>
      <c r="H38" s="99"/>
      <c r="I38" s="183"/>
      <c r="J38" s="27"/>
      <c r="K38" s="27"/>
      <c r="L38" s="537"/>
      <c r="M38" s="156"/>
      <c r="N38" s="156"/>
      <c r="O38" s="155"/>
    </row>
    <row r="39" spans="1:15" ht="15.95" customHeight="1" x14ac:dyDescent="0.2">
      <c r="A39" s="234">
        <v>627</v>
      </c>
      <c r="B39" s="240" t="s">
        <v>241</v>
      </c>
      <c r="C39" s="236"/>
      <c r="D39" s="241">
        <f>SUMIFS('Fiche Action 6'!M:M,'Fiche Action 6'!K:K,"627")</f>
        <v>0</v>
      </c>
      <c r="E39" s="241">
        <f t="shared" si="0"/>
        <v>0</v>
      </c>
      <c r="F39" s="234"/>
      <c r="G39" s="240"/>
      <c r="H39" s="236"/>
      <c r="I39" s="262"/>
      <c r="J39" s="27"/>
      <c r="K39" s="27"/>
      <c r="L39" s="551" t="s">
        <v>242</v>
      </c>
      <c r="M39" s="156"/>
      <c r="N39" s="156"/>
      <c r="O39" s="155"/>
    </row>
    <row r="40" spans="1:15" ht="15.95" customHeight="1" x14ac:dyDescent="0.2">
      <c r="A40" s="103">
        <v>63</v>
      </c>
      <c r="B40" s="35" t="s">
        <v>243</v>
      </c>
      <c r="C40" s="181"/>
      <c r="D40" s="186">
        <f>D44+D41</f>
        <v>0</v>
      </c>
      <c r="E40" s="186">
        <f t="shared" si="0"/>
        <v>0</v>
      </c>
      <c r="F40" s="230"/>
      <c r="G40" s="230"/>
      <c r="H40" s="231"/>
      <c r="I40" s="262"/>
      <c r="J40" s="27"/>
      <c r="K40" s="27"/>
      <c r="L40" s="537"/>
      <c r="M40" s="156"/>
      <c r="N40" s="156"/>
      <c r="O40" s="155"/>
    </row>
    <row r="41" spans="1:15" ht="15.95" customHeight="1" x14ac:dyDescent="0.2">
      <c r="A41" s="234">
        <v>631</v>
      </c>
      <c r="B41" s="240" t="s">
        <v>244</v>
      </c>
      <c r="C41" s="236"/>
      <c r="D41" s="241">
        <f>D43</f>
        <v>0</v>
      </c>
      <c r="E41" s="241">
        <f t="shared" si="0"/>
        <v>0</v>
      </c>
      <c r="F41" s="100"/>
      <c r="H41" s="99"/>
      <c r="I41" s="183"/>
      <c r="J41" s="27"/>
      <c r="K41" s="27"/>
      <c r="L41" s="537"/>
      <c r="M41" s="156"/>
      <c r="N41" s="156"/>
      <c r="O41" s="155"/>
    </row>
    <row r="42" spans="1:15" ht="15.95" customHeight="1" x14ac:dyDescent="0.2">
      <c r="A42" s="233">
        <v>631</v>
      </c>
      <c r="B42" s="232" t="s">
        <v>245</v>
      </c>
      <c r="C42" s="99"/>
      <c r="D42" s="261">
        <f>SUMIFS('Fiche Action 6'!M:M,'Fiche Action 6'!K:K,"6631")</f>
        <v>0</v>
      </c>
      <c r="E42" s="261">
        <v>0</v>
      </c>
      <c r="F42" s="234">
        <v>746</v>
      </c>
      <c r="G42" s="240" t="s">
        <v>246</v>
      </c>
      <c r="H42" s="236"/>
      <c r="I42" s="262">
        <f>SUM(I43)</f>
        <v>0</v>
      </c>
      <c r="J42" s="27"/>
      <c r="K42" s="27"/>
      <c r="L42" s="537"/>
      <c r="M42" s="156"/>
      <c r="N42" s="156"/>
      <c r="O42" s="155"/>
    </row>
    <row r="43" spans="1:15" ht="15.95" customHeight="1" x14ac:dyDescent="0.2">
      <c r="A43" s="233">
        <v>6313</v>
      </c>
      <c r="B43" s="232" t="s">
        <v>247</v>
      </c>
      <c r="C43" s="99"/>
      <c r="D43" s="261">
        <f>SUMIFS('Fiche Action 6'!M:M,'Fiche Action 6'!K:K,"6313")</f>
        <v>0</v>
      </c>
      <c r="E43" s="261">
        <v>0</v>
      </c>
      <c r="F43" s="230">
        <v>7461</v>
      </c>
      <c r="G43" s="230" t="s">
        <v>248</v>
      </c>
      <c r="H43" s="231"/>
      <c r="I43" s="546">
        <v>0</v>
      </c>
      <c r="J43" s="27"/>
      <c r="K43" s="27"/>
      <c r="L43" s="537"/>
      <c r="M43" s="156"/>
      <c r="N43" s="156"/>
      <c r="O43" s="155"/>
    </row>
    <row r="44" spans="1:15" ht="15.95" customHeight="1" x14ac:dyDescent="0.2">
      <c r="A44" s="234">
        <v>635</v>
      </c>
      <c r="B44" s="240" t="s">
        <v>249</v>
      </c>
      <c r="C44" s="236"/>
      <c r="D44" s="241">
        <f>SUMIFS('Fiche Action 6'!M:M,'Fiche Action 6'!K:K,"635")</f>
        <v>0</v>
      </c>
      <c r="E44" s="241">
        <f t="shared" si="0"/>
        <v>0</v>
      </c>
      <c r="F44" s="234"/>
      <c r="G44" s="240"/>
      <c r="H44" s="236"/>
      <c r="I44" s="241"/>
      <c r="J44" s="27"/>
      <c r="K44" s="27"/>
      <c r="L44" s="537"/>
      <c r="M44" s="156"/>
      <c r="N44" s="156"/>
      <c r="O44" s="155"/>
    </row>
    <row r="45" spans="1:15" ht="15.95" customHeight="1" x14ac:dyDescent="0.2">
      <c r="A45" s="103">
        <v>64</v>
      </c>
      <c r="B45" s="35" t="s">
        <v>27</v>
      </c>
      <c r="C45" s="181"/>
      <c r="D45" s="157">
        <f>SUM(D46:D48)</f>
        <v>0</v>
      </c>
      <c r="E45" s="157">
        <f t="shared" si="0"/>
        <v>0</v>
      </c>
      <c r="F45" s="234"/>
      <c r="G45" s="240"/>
      <c r="H45" s="236"/>
      <c r="I45" s="241"/>
      <c r="J45" s="27"/>
      <c r="K45" s="27"/>
      <c r="M45" s="156"/>
      <c r="N45" s="156"/>
      <c r="O45" s="155"/>
    </row>
    <row r="46" spans="1:15" ht="15.95" customHeight="1" x14ac:dyDescent="0.2">
      <c r="A46" s="234">
        <v>641</v>
      </c>
      <c r="B46" s="235" t="s">
        <v>33</v>
      </c>
      <c r="C46" s="236"/>
      <c r="D46" s="237">
        <f>SUMIFS('Fiche Action 6'!M:M,'Fiche Action 6'!K:K,"641")</f>
        <v>0</v>
      </c>
      <c r="E46" s="237">
        <f t="shared" si="0"/>
        <v>0</v>
      </c>
      <c r="F46" s="234"/>
      <c r="G46" s="240"/>
      <c r="H46" s="236"/>
      <c r="I46" s="241"/>
      <c r="J46" s="27"/>
      <c r="K46" s="27"/>
      <c r="L46" s="537"/>
      <c r="M46" s="156"/>
      <c r="N46" s="156"/>
      <c r="O46" s="155"/>
    </row>
    <row r="47" spans="1:15" ht="15.95" customHeight="1" x14ac:dyDescent="0.2">
      <c r="A47" s="234">
        <v>645</v>
      </c>
      <c r="B47" s="238" t="s">
        <v>37</v>
      </c>
      <c r="C47" s="236"/>
      <c r="D47" s="239">
        <f>SUMIFS('Fiche Action 6'!M:M,'Fiche Action 6'!K:K,"645")</f>
        <v>0</v>
      </c>
      <c r="E47" s="239">
        <f>ROUNDUP(D47,-1)</f>
        <v>0</v>
      </c>
      <c r="F47" s="154">
        <v>75</v>
      </c>
      <c r="G47" s="35" t="s">
        <v>250</v>
      </c>
      <c r="H47" s="99"/>
      <c r="I47" s="186">
        <f>SUM(I50,I51,I52)</f>
        <v>0</v>
      </c>
      <c r="J47" s="27"/>
      <c r="K47" s="27"/>
      <c r="L47" s="537"/>
      <c r="M47" s="156"/>
      <c r="N47" s="156"/>
      <c r="O47" s="155"/>
    </row>
    <row r="48" spans="1:15" ht="15.95" customHeight="1" x14ac:dyDescent="0.2">
      <c r="A48" s="234">
        <v>647</v>
      </c>
      <c r="B48" s="240" t="s">
        <v>251</v>
      </c>
      <c r="C48" s="236"/>
      <c r="D48" s="239">
        <f>SUM(D49:D50)</f>
        <v>0</v>
      </c>
      <c r="E48" s="239">
        <v>0</v>
      </c>
      <c r="F48" s="101"/>
      <c r="G48" s="35"/>
      <c r="H48" s="99"/>
      <c r="I48" s="186"/>
      <c r="J48" s="27"/>
      <c r="K48" s="27"/>
      <c r="L48" s="537"/>
      <c r="M48" s="156"/>
      <c r="N48" s="156"/>
      <c r="O48" s="155"/>
    </row>
    <row r="49" spans="1:15" ht="15.95" customHeight="1" x14ac:dyDescent="0.2">
      <c r="A49" s="233">
        <v>6471</v>
      </c>
      <c r="B49" s="232" t="s">
        <v>252</v>
      </c>
      <c r="C49" s="99"/>
      <c r="D49" s="261">
        <f>SUMIFS('Fiche Action 6'!M:M,'Fiche Action 6'!K:K,"6471")</f>
        <v>0</v>
      </c>
      <c r="E49" s="261">
        <v>0</v>
      </c>
      <c r="F49" s="101"/>
      <c r="G49" s="35"/>
      <c r="H49" s="99"/>
      <c r="I49" s="186"/>
      <c r="J49" s="27"/>
      <c r="K49" s="27"/>
      <c r="L49" s="537"/>
      <c r="M49" s="156"/>
      <c r="N49" s="156"/>
      <c r="O49" s="155"/>
    </row>
    <row r="50" spans="1:15" ht="15.95" customHeight="1" x14ac:dyDescent="0.2">
      <c r="A50" s="233">
        <v>6475</v>
      </c>
      <c r="B50" s="232" t="s">
        <v>253</v>
      </c>
      <c r="C50" s="99"/>
      <c r="D50" s="261">
        <f>SUM(D51:D52)</f>
        <v>0</v>
      </c>
      <c r="E50" s="261">
        <v>0</v>
      </c>
      <c r="F50" s="234">
        <v>754</v>
      </c>
      <c r="G50" s="240" t="s">
        <v>254</v>
      </c>
      <c r="H50" s="236"/>
      <c r="I50" s="544">
        <v>0</v>
      </c>
      <c r="J50" s="27"/>
      <c r="K50" s="27"/>
      <c r="L50" s="537"/>
      <c r="M50" s="156"/>
      <c r="N50" s="156"/>
      <c r="O50" s="155"/>
    </row>
    <row r="51" spans="1:15" ht="15.95" customHeight="1" x14ac:dyDescent="0.2">
      <c r="A51" s="266">
        <v>64751</v>
      </c>
      <c r="B51" s="232" t="s">
        <v>255</v>
      </c>
      <c r="C51" s="99"/>
      <c r="D51" s="261">
        <f>SUMIFS('Fiche Action 6'!M:M,'Fiche Action 6'!K:K,"64751")</f>
        <v>0</v>
      </c>
      <c r="E51" s="261">
        <v>0</v>
      </c>
      <c r="F51" s="234">
        <v>755</v>
      </c>
      <c r="G51" s="240" t="s">
        <v>256</v>
      </c>
      <c r="H51" s="236"/>
      <c r="I51" s="544">
        <v>0</v>
      </c>
      <c r="J51" s="27"/>
      <c r="K51" s="27"/>
      <c r="L51" s="537"/>
      <c r="M51" s="156"/>
      <c r="N51" s="156"/>
      <c r="O51" s="155"/>
    </row>
    <row r="52" spans="1:15" ht="15.95" customHeight="1" x14ac:dyDescent="0.2">
      <c r="A52" s="266">
        <v>64752</v>
      </c>
      <c r="B52" s="232" t="s">
        <v>257</v>
      </c>
      <c r="C52" s="99"/>
      <c r="D52" s="261">
        <f>SUMIFS('Fiche Action 6'!M:M,'Fiche Action 6'!K:K,"64752")</f>
        <v>0</v>
      </c>
      <c r="E52" s="261">
        <v>0</v>
      </c>
      <c r="F52" s="234">
        <v>756</v>
      </c>
      <c r="G52" s="240" t="s">
        <v>258</v>
      </c>
      <c r="H52" s="236"/>
      <c r="I52" s="544">
        <v>0</v>
      </c>
      <c r="J52" s="27"/>
      <c r="K52" s="27"/>
      <c r="L52" s="537"/>
      <c r="M52" s="156"/>
      <c r="N52" s="156"/>
      <c r="O52" s="155"/>
    </row>
    <row r="53" spans="1:15" ht="15.95" customHeight="1" x14ac:dyDescent="0.2">
      <c r="A53" s="103">
        <v>65</v>
      </c>
      <c r="B53" s="63" t="s">
        <v>259</v>
      </c>
      <c r="C53" s="99"/>
      <c r="D53" s="36">
        <f>SUMIFS('Fiche Action 6'!M:M,'Fiche Action 6'!K:K,"65")</f>
        <v>0</v>
      </c>
      <c r="E53" s="36">
        <v>0</v>
      </c>
      <c r="F53" s="189"/>
      <c r="G53" s="676" t="s">
        <v>315</v>
      </c>
      <c r="H53" s="677"/>
      <c r="I53" s="544">
        <v>2740</v>
      </c>
      <c r="J53" s="27"/>
      <c r="K53" s="27"/>
      <c r="L53" s="537"/>
      <c r="M53" s="156"/>
      <c r="N53" s="156"/>
      <c r="O53" s="155"/>
    </row>
    <row r="54" spans="1:15" ht="15.95" customHeight="1" thickBot="1" x14ac:dyDescent="0.25">
      <c r="A54" s="191"/>
      <c r="C54" s="99"/>
      <c r="D54" s="175"/>
      <c r="E54" s="175"/>
      <c r="F54" s="189"/>
      <c r="G54" s="166"/>
      <c r="H54" s="190"/>
      <c r="I54" s="175"/>
      <c r="J54" s="27"/>
      <c r="K54" s="27"/>
      <c r="L54" s="537"/>
      <c r="M54" s="156"/>
      <c r="N54" s="156"/>
      <c r="O54" s="155"/>
    </row>
    <row r="55" spans="1:15" ht="15.95" customHeight="1" thickBot="1" x14ac:dyDescent="0.25">
      <c r="A55" s="248"/>
      <c r="B55" s="242"/>
      <c r="C55" s="243" t="s">
        <v>260</v>
      </c>
      <c r="D55" s="249">
        <f>D8+D24+D32+D40+D45+D53</f>
        <v>0</v>
      </c>
      <c r="E55" s="249">
        <f>ROUNDUP(D55,-1)</f>
        <v>0</v>
      </c>
      <c r="F55" s="248"/>
      <c r="G55" s="242"/>
      <c r="H55" s="250" t="s">
        <v>260</v>
      </c>
      <c r="I55" s="244">
        <f>I42+I20+I8+I17</f>
        <v>0</v>
      </c>
      <c r="J55" s="27"/>
      <c r="K55" s="27"/>
      <c r="L55" s="537"/>
      <c r="M55" s="156"/>
      <c r="N55" s="156"/>
      <c r="O55" s="155"/>
    </row>
    <row r="56" spans="1:15" ht="15.95" customHeight="1" x14ac:dyDescent="0.2">
      <c r="A56" s="187">
        <v>66</v>
      </c>
      <c r="B56" s="35" t="s">
        <v>261</v>
      </c>
      <c r="C56" s="195"/>
      <c r="D56" s="179">
        <f>SUM(D57:D61)</f>
        <v>0</v>
      </c>
      <c r="E56" s="179">
        <f t="shared" si="0"/>
        <v>0</v>
      </c>
      <c r="F56" s="154">
        <v>76</v>
      </c>
      <c r="G56" s="35" t="s">
        <v>262</v>
      </c>
      <c r="H56" s="64"/>
      <c r="I56" s="196">
        <f>SUM(I58,I57,I59)</f>
        <v>0</v>
      </c>
      <c r="J56" s="27"/>
      <c r="K56" s="27"/>
      <c r="L56" s="537"/>
      <c r="M56" s="156"/>
      <c r="N56" s="156"/>
      <c r="O56" s="155"/>
    </row>
    <row r="57" spans="1:15" ht="15.95" customHeight="1" x14ac:dyDescent="0.2">
      <c r="A57" s="234">
        <v>661</v>
      </c>
      <c r="B57" s="240" t="s">
        <v>263</v>
      </c>
      <c r="C57" s="236"/>
      <c r="D57" s="241">
        <f>SUMIFS('Fiche Action 6'!M:M,'Fiche Action 6'!K:K,"661")</f>
        <v>0</v>
      </c>
      <c r="E57" s="241">
        <f t="shared" si="0"/>
        <v>0</v>
      </c>
      <c r="F57" s="234">
        <v>761</v>
      </c>
      <c r="G57" s="240" t="s">
        <v>264</v>
      </c>
      <c r="H57" s="236"/>
      <c r="I57" s="544">
        <v>0</v>
      </c>
      <c r="J57" s="27"/>
      <c r="K57" s="27"/>
      <c r="L57" s="537"/>
      <c r="M57" s="156"/>
      <c r="N57" s="156"/>
      <c r="O57" s="155"/>
    </row>
    <row r="58" spans="1:15" ht="15.95" customHeight="1" x14ac:dyDescent="0.2">
      <c r="A58" s="234">
        <v>667</v>
      </c>
      <c r="B58" s="240" t="s">
        <v>265</v>
      </c>
      <c r="C58" s="236"/>
      <c r="D58" s="241">
        <f>SUMIFS('Fiche Action 6'!M:M,'Fiche Action 6'!K:K,"667")</f>
        <v>0</v>
      </c>
      <c r="E58" s="241">
        <f t="shared" si="0"/>
        <v>0</v>
      </c>
      <c r="F58" s="234">
        <v>762</v>
      </c>
      <c r="G58" s="240" t="s">
        <v>266</v>
      </c>
      <c r="H58" s="236"/>
      <c r="I58" s="544">
        <v>0</v>
      </c>
      <c r="J58" s="27"/>
      <c r="K58" s="27"/>
      <c r="L58" s="537"/>
      <c r="M58" s="156"/>
      <c r="N58" s="156"/>
      <c r="O58" s="155"/>
    </row>
    <row r="59" spans="1:15" ht="15.95" customHeight="1" x14ac:dyDescent="0.2">
      <c r="A59" s="234"/>
      <c r="B59" s="240"/>
      <c r="C59" s="236"/>
      <c r="D59" s="241"/>
      <c r="E59" s="241"/>
      <c r="F59" s="234">
        <v>767</v>
      </c>
      <c r="G59" s="240" t="s">
        <v>267</v>
      </c>
      <c r="H59" s="236"/>
      <c r="I59" s="544">
        <v>0</v>
      </c>
      <c r="J59" s="27"/>
      <c r="K59" s="27"/>
      <c r="L59" s="537"/>
      <c r="M59" s="156"/>
      <c r="N59" s="156"/>
      <c r="O59" s="155"/>
    </row>
    <row r="60" spans="1:15" ht="15.95" customHeight="1" x14ac:dyDescent="0.2">
      <c r="A60" s="191"/>
      <c r="C60" s="99"/>
      <c r="D60" s="175"/>
      <c r="E60" s="175"/>
      <c r="F60" s="104"/>
      <c r="G60" s="41"/>
      <c r="H60" s="67"/>
      <c r="I60" s="183"/>
      <c r="J60" s="27"/>
      <c r="K60" s="27"/>
      <c r="L60" s="537"/>
      <c r="M60" s="156"/>
      <c r="N60" s="156"/>
      <c r="O60" s="155"/>
    </row>
    <row r="61" spans="1:15" ht="15.95" customHeight="1" thickBot="1" x14ac:dyDescent="0.25">
      <c r="A61" s="197"/>
      <c r="B61" s="724"/>
      <c r="C61" s="725"/>
      <c r="D61" s="158"/>
      <c r="E61" s="158"/>
      <c r="F61" s="104"/>
      <c r="G61" s="733"/>
      <c r="H61" s="734"/>
      <c r="I61" s="158"/>
      <c r="J61" s="27"/>
      <c r="K61" s="27"/>
      <c r="L61" s="537"/>
      <c r="M61" s="156"/>
      <c r="N61" s="156"/>
      <c r="O61" s="155"/>
    </row>
    <row r="62" spans="1:15" ht="15.95" customHeight="1" thickBot="1" x14ac:dyDescent="0.25">
      <c r="A62" s="248"/>
      <c r="B62" s="242"/>
      <c r="C62" s="243" t="s">
        <v>268</v>
      </c>
      <c r="D62" s="244">
        <f>D56</f>
        <v>0</v>
      </c>
      <c r="E62" s="244">
        <v>0</v>
      </c>
      <c r="F62" s="245"/>
      <c r="G62" s="246"/>
      <c r="H62" s="247" t="s">
        <v>269</v>
      </c>
      <c r="I62" s="244">
        <f>I56</f>
        <v>0</v>
      </c>
      <c r="J62" s="27"/>
      <c r="K62" s="27"/>
      <c r="L62" s="537"/>
      <c r="M62" s="156"/>
      <c r="N62" s="156"/>
      <c r="O62" s="155"/>
    </row>
    <row r="63" spans="1:15" ht="15.95" customHeight="1" x14ac:dyDescent="0.2">
      <c r="A63" s="197"/>
      <c r="B63" s="726"/>
      <c r="C63" s="727"/>
      <c r="D63" s="198"/>
      <c r="E63" s="198"/>
      <c r="F63" s="167"/>
      <c r="G63" s="726"/>
      <c r="H63" s="727"/>
      <c r="I63" s="196"/>
      <c r="J63" s="27"/>
      <c r="K63" s="27"/>
      <c r="L63" s="537"/>
      <c r="M63" s="156"/>
      <c r="N63" s="156"/>
      <c r="O63" s="155"/>
    </row>
    <row r="64" spans="1:15" ht="15.95" customHeight="1" x14ac:dyDescent="0.2">
      <c r="A64" s="187">
        <v>67</v>
      </c>
      <c r="B64" s="35" t="s">
        <v>270</v>
      </c>
      <c r="C64" s="195"/>
      <c r="D64" s="199">
        <f>D65+D66</f>
        <v>0</v>
      </c>
      <c r="E64" s="199">
        <v>0</v>
      </c>
      <c r="F64" s="166">
        <v>77</v>
      </c>
      <c r="G64" s="35" t="s">
        <v>271</v>
      </c>
      <c r="H64" s="64"/>
      <c r="I64" s="157">
        <f>SUM(I65:I67)</f>
        <v>0</v>
      </c>
      <c r="J64" s="27"/>
      <c r="K64" s="27"/>
      <c r="M64" s="63"/>
      <c r="N64" s="63"/>
      <c r="O64" s="168"/>
    </row>
    <row r="65" spans="1:15" ht="15.95" customHeight="1" x14ac:dyDescent="0.2">
      <c r="A65" s="234">
        <v>671</v>
      </c>
      <c r="B65" s="240" t="s">
        <v>272</v>
      </c>
      <c r="C65" s="236"/>
      <c r="D65" s="241">
        <f>SUMIFS('Fiche Action 6'!M:M,'Fiche Action 6'!K:K,"671")</f>
        <v>0</v>
      </c>
      <c r="E65" s="241">
        <f t="shared" si="0"/>
        <v>0</v>
      </c>
      <c r="F65" s="234">
        <v>771</v>
      </c>
      <c r="G65" s="240" t="s">
        <v>272</v>
      </c>
      <c r="H65" s="236"/>
      <c r="I65" s="544">
        <v>0</v>
      </c>
      <c r="J65" s="27"/>
      <c r="K65" s="27"/>
      <c r="M65" s="63"/>
      <c r="N65" s="63"/>
      <c r="O65" s="200"/>
    </row>
    <row r="66" spans="1:15" ht="15.95" customHeight="1" x14ac:dyDescent="0.2">
      <c r="A66" s="234">
        <v>672</v>
      </c>
      <c r="B66" s="240" t="s">
        <v>273</v>
      </c>
      <c r="C66" s="236"/>
      <c r="D66" s="241">
        <f>SUMIFS('Fiche Action 6'!M:M,'Fiche Action 6'!K:K,"672")</f>
        <v>0</v>
      </c>
      <c r="E66" s="241">
        <f t="shared" si="0"/>
        <v>0</v>
      </c>
      <c r="F66" s="234">
        <v>772</v>
      </c>
      <c r="G66" s="240" t="s">
        <v>274</v>
      </c>
      <c r="H66" s="236"/>
      <c r="I66" s="544">
        <v>0</v>
      </c>
      <c r="J66" s="27"/>
      <c r="K66" s="27"/>
      <c r="M66" s="63"/>
      <c r="N66" s="63"/>
      <c r="O66" s="200"/>
    </row>
    <row r="67" spans="1:15" ht="15.95" customHeight="1" x14ac:dyDescent="0.2">
      <c r="A67" s="234">
        <v>675</v>
      </c>
      <c r="B67" s="240" t="s">
        <v>275</v>
      </c>
      <c r="C67" s="236"/>
      <c r="D67" s="241">
        <f>SUMIFS('Fiche Action 6'!M:M,'Fiche Action 6'!K:K,"675")</f>
        <v>0</v>
      </c>
      <c r="E67" s="241">
        <f t="shared" si="0"/>
        <v>0</v>
      </c>
      <c r="F67" s="234"/>
      <c r="G67" s="240" t="s">
        <v>275</v>
      </c>
      <c r="H67" s="236"/>
      <c r="I67" s="544">
        <v>0</v>
      </c>
      <c r="J67" s="27"/>
      <c r="K67" s="27"/>
      <c r="M67" s="63"/>
      <c r="N67" s="63"/>
      <c r="O67" s="200"/>
    </row>
    <row r="68" spans="1:15" ht="15.95" customHeight="1" x14ac:dyDescent="0.2">
      <c r="A68" s="103">
        <v>68</v>
      </c>
      <c r="B68" s="35" t="s">
        <v>172</v>
      </c>
      <c r="C68" s="195"/>
      <c r="D68" s="186">
        <f>SUMIFS('Fiche Action 6'!M:M,'Fiche Action 6'!K:K,"68")</f>
        <v>0</v>
      </c>
      <c r="E68" s="186">
        <f t="shared" si="0"/>
        <v>0</v>
      </c>
      <c r="F68" s="166">
        <v>78</v>
      </c>
      <c r="G68" s="35" t="s">
        <v>276</v>
      </c>
      <c r="H68" s="99"/>
      <c r="I68" s="545">
        <v>0</v>
      </c>
      <c r="J68" s="27"/>
      <c r="K68" s="27"/>
      <c r="M68" s="63"/>
      <c r="N68" s="63"/>
      <c r="O68" s="200"/>
    </row>
    <row r="69" spans="1:15" ht="15.95" customHeight="1" x14ac:dyDescent="0.2">
      <c r="A69" s="103"/>
      <c r="B69" s="35"/>
      <c r="C69" s="195"/>
      <c r="D69" s="202"/>
      <c r="E69" s="202"/>
      <c r="F69" s="203">
        <v>79</v>
      </c>
      <c r="G69" s="35" t="s">
        <v>277</v>
      </c>
      <c r="H69" s="99"/>
      <c r="I69" s="157">
        <f>I70</f>
        <v>0</v>
      </c>
      <c r="J69" s="27"/>
      <c r="K69" s="27"/>
      <c r="M69" s="63"/>
      <c r="N69" s="63"/>
      <c r="O69" s="200"/>
    </row>
    <row r="70" spans="1:15" ht="15.95" customHeight="1" thickBot="1" x14ac:dyDescent="0.25">
      <c r="A70" s="103">
        <v>69</v>
      </c>
      <c r="B70" s="35" t="s">
        <v>278</v>
      </c>
      <c r="C70" s="204"/>
      <c r="D70" s="205">
        <f>SUMIFS('Fiche Action 6'!M:M,'Fiche Action 6'!K:K,"69")</f>
        <v>0</v>
      </c>
      <c r="E70" s="205">
        <f>ROUNDUP(D70,-1)</f>
        <v>0</v>
      </c>
      <c r="F70" s="234">
        <v>792</v>
      </c>
      <c r="G70" s="240" t="s">
        <v>65</v>
      </c>
      <c r="H70" s="236"/>
      <c r="I70" s="544">
        <v>0</v>
      </c>
      <c r="J70" s="27"/>
      <c r="K70" s="27"/>
      <c r="L70" s="543" t="s">
        <v>279</v>
      </c>
      <c r="M70" s="63"/>
      <c r="N70" s="63"/>
      <c r="O70" s="201"/>
    </row>
    <row r="71" spans="1:15" ht="15.95" customHeight="1" thickBot="1" x14ac:dyDescent="0.25">
      <c r="A71" s="248"/>
      <c r="B71" s="242"/>
      <c r="C71" s="251" t="s">
        <v>280</v>
      </c>
      <c r="D71" s="252">
        <f>D64+D68+D70</f>
        <v>0</v>
      </c>
      <c r="E71" s="252">
        <f>ROUNDUP(D71,-1)</f>
        <v>0</v>
      </c>
      <c r="F71" s="248"/>
      <c r="G71" s="242"/>
      <c r="H71" s="243" t="s">
        <v>280</v>
      </c>
      <c r="I71" s="244">
        <f>I64+I68+I69</f>
        <v>0</v>
      </c>
      <c r="J71" s="27"/>
      <c r="K71" s="27"/>
      <c r="O71" s="174"/>
    </row>
    <row r="72" spans="1:15" ht="15.95" customHeight="1" thickBot="1" x14ac:dyDescent="0.25">
      <c r="A72" s="197"/>
      <c r="B72" s="726"/>
      <c r="C72" s="727"/>
      <c r="D72" s="183"/>
      <c r="E72" s="183"/>
      <c r="F72" s="167"/>
      <c r="G72" s="726"/>
      <c r="H72" s="727"/>
      <c r="I72" s="183"/>
      <c r="J72" s="27"/>
      <c r="K72" s="27"/>
      <c r="O72" s="174"/>
    </row>
    <row r="73" spans="1:15" ht="15.95" customHeight="1" thickBot="1" x14ac:dyDescent="0.25">
      <c r="A73" s="197"/>
      <c r="B73" s="206" t="s">
        <v>281</v>
      </c>
      <c r="C73" s="207"/>
      <c r="D73" s="208">
        <f>D71+D62+D55</f>
        <v>0</v>
      </c>
      <c r="E73" s="208">
        <f>ROUNDUP(D73,-1)</f>
        <v>0</v>
      </c>
      <c r="F73" s="167"/>
      <c r="G73" s="206" t="s">
        <v>282</v>
      </c>
      <c r="H73" s="207"/>
      <c r="I73" s="208">
        <f>I71+I62+I55</f>
        <v>0</v>
      </c>
      <c r="J73" s="27"/>
      <c r="K73" s="27"/>
      <c r="O73" s="174"/>
    </row>
    <row r="74" spans="1:15" ht="15.95" customHeight="1" thickBot="1" x14ac:dyDescent="0.25">
      <c r="A74" s="197"/>
      <c r="B74" s="724"/>
      <c r="C74" s="725"/>
      <c r="D74" s="188"/>
      <c r="E74" s="188"/>
      <c r="F74" s="167"/>
      <c r="G74" s="726"/>
      <c r="H74" s="727"/>
      <c r="I74" s="209"/>
      <c r="J74" s="27"/>
      <c r="K74" s="27"/>
    </row>
    <row r="75" spans="1:15" ht="15.95" customHeight="1" thickBot="1" x14ac:dyDescent="0.25">
      <c r="A75" s="248"/>
      <c r="B75" s="250" t="s">
        <v>283</v>
      </c>
      <c r="C75" s="243"/>
      <c r="D75" s="253">
        <f>D73</f>
        <v>0</v>
      </c>
      <c r="E75" s="253">
        <f>ROUNDUP(D75,-1)</f>
        <v>0</v>
      </c>
      <c r="F75" s="254"/>
      <c r="G75" s="250" t="s">
        <v>283</v>
      </c>
      <c r="H75" s="243"/>
      <c r="I75" s="255">
        <f>I73</f>
        <v>0</v>
      </c>
      <c r="J75" s="27"/>
      <c r="K75" s="680"/>
      <c r="M75" s="63"/>
      <c r="N75" s="63"/>
      <c r="O75" s="201"/>
    </row>
    <row r="76" spans="1:15" ht="15.95" customHeight="1" x14ac:dyDescent="0.2">
      <c r="A76" s="212"/>
      <c r="B76" s="213"/>
      <c r="C76" s="214"/>
      <c r="D76" s="215"/>
      <c r="E76" s="215"/>
      <c r="F76" s="167"/>
      <c r="G76" s="27"/>
      <c r="H76" s="216"/>
      <c r="I76" s="215"/>
      <c r="J76" s="27"/>
      <c r="K76" s="27"/>
      <c r="M76" s="63"/>
      <c r="N76" s="63"/>
      <c r="O76" s="201"/>
    </row>
    <row r="77" spans="1:15" ht="15.95" customHeight="1" x14ac:dyDescent="0.2">
      <c r="A77" s="728" t="s">
        <v>284</v>
      </c>
      <c r="B77" s="729"/>
      <c r="C77" s="730"/>
      <c r="D77" s="217">
        <f>SUM(D78:D80)</f>
        <v>0</v>
      </c>
      <c r="E77" s="217">
        <f t="shared" ref="E77:E80" si="1">ROUNDUP(D77,-1)</f>
        <v>0</v>
      </c>
      <c r="F77" s="728" t="s">
        <v>285</v>
      </c>
      <c r="G77" s="731"/>
      <c r="H77" s="732"/>
      <c r="I77" s="217">
        <f>SUM(I78:I80)</f>
        <v>0</v>
      </c>
      <c r="J77" s="27"/>
      <c r="K77" s="27"/>
      <c r="M77" s="63"/>
      <c r="N77" s="63"/>
      <c r="O77" s="201"/>
    </row>
    <row r="78" spans="1:15" ht="15.95" customHeight="1" x14ac:dyDescent="0.2">
      <c r="A78" s="234">
        <v>860</v>
      </c>
      <c r="B78" s="240" t="s">
        <v>286</v>
      </c>
      <c r="C78" s="236"/>
      <c r="D78" s="241">
        <f>SUMIFS('Fiche Action 6'!M:M,'Fiche Action 6'!K:K,"860")</f>
        <v>0</v>
      </c>
      <c r="E78" s="241">
        <f t="shared" si="1"/>
        <v>0</v>
      </c>
      <c r="F78" s="234">
        <v>870</v>
      </c>
      <c r="G78" s="240" t="s">
        <v>287</v>
      </c>
      <c r="H78" s="236"/>
      <c r="I78" s="544">
        <v>0</v>
      </c>
      <c r="J78" s="27"/>
      <c r="K78" s="27"/>
      <c r="O78" s="174"/>
    </row>
    <row r="79" spans="1:15" ht="15.95" customHeight="1" x14ac:dyDescent="0.2">
      <c r="A79" s="234">
        <v>861</v>
      </c>
      <c r="B79" s="240" t="s">
        <v>288</v>
      </c>
      <c r="C79" s="236"/>
      <c r="D79" s="241">
        <f>SUMIFS('Fiche Action 6'!M:M,'Fiche Action 6'!K:K,"861")</f>
        <v>0</v>
      </c>
      <c r="E79" s="241">
        <f t="shared" si="1"/>
        <v>0</v>
      </c>
      <c r="F79" s="234">
        <v>871</v>
      </c>
      <c r="G79" s="240" t="s">
        <v>289</v>
      </c>
      <c r="H79" s="236"/>
      <c r="I79" s="544">
        <v>0</v>
      </c>
      <c r="J79" s="27"/>
      <c r="K79" s="27"/>
    </row>
    <row r="80" spans="1:15" ht="15.95" customHeight="1" x14ac:dyDescent="0.2">
      <c r="A80" s="234">
        <v>864</v>
      </c>
      <c r="B80" s="240" t="s">
        <v>50</v>
      </c>
      <c r="C80" s="236"/>
      <c r="D80" s="241">
        <f>SUMIFS('Fiche Action 6'!M:M,'Fiche Action 6'!K:K,"864")</f>
        <v>0</v>
      </c>
      <c r="E80" s="241">
        <f t="shared" si="1"/>
        <v>0</v>
      </c>
      <c r="F80" s="234">
        <v>875</v>
      </c>
      <c r="G80" s="240" t="s">
        <v>51</v>
      </c>
      <c r="H80" s="236"/>
      <c r="I80" s="544">
        <f>E80</f>
        <v>0</v>
      </c>
      <c r="J80" s="27"/>
      <c r="K80" s="27"/>
      <c r="L80" s="543" t="s">
        <v>290</v>
      </c>
      <c r="M80" s="63"/>
      <c r="N80" s="63"/>
      <c r="O80" s="201"/>
    </row>
    <row r="81" spans="1:15" ht="15.95" customHeight="1" thickBot="1" x14ac:dyDescent="0.25">
      <c r="A81" s="218"/>
      <c r="B81" s="219"/>
      <c r="C81" s="220"/>
      <c r="D81" s="220"/>
      <c r="E81" s="220"/>
      <c r="F81" s="167"/>
      <c r="G81" s="27"/>
      <c r="H81" s="172"/>
      <c r="I81" s="220"/>
      <c r="J81" s="27"/>
      <c r="K81" s="27"/>
      <c r="O81" s="174"/>
    </row>
    <row r="82" spans="1:15" ht="15.95" customHeight="1" thickBot="1" x14ac:dyDescent="0.25">
      <c r="A82" s="192"/>
      <c r="B82" s="219"/>
      <c r="C82" s="221" t="s">
        <v>291</v>
      </c>
      <c r="D82" s="222">
        <f>D77</f>
        <v>0</v>
      </c>
      <c r="E82" s="222">
        <f>ROUNDUP(D82,-1)</f>
        <v>0</v>
      </c>
      <c r="F82" s="210"/>
      <c r="G82" s="193"/>
      <c r="H82" s="194" t="s">
        <v>292</v>
      </c>
      <c r="I82" s="211">
        <f>I77</f>
        <v>0</v>
      </c>
      <c r="J82" s="27"/>
      <c r="K82" s="27"/>
    </row>
    <row r="83" spans="1:15" ht="15.95" customHeight="1" x14ac:dyDescent="0.2">
      <c r="A83" s="167"/>
      <c r="B83" s="27"/>
      <c r="C83" s="27"/>
      <c r="D83" s="27"/>
      <c r="E83" s="27"/>
      <c r="F83" s="167"/>
      <c r="G83" s="27"/>
      <c r="H83" s="27"/>
      <c r="I83" s="27"/>
      <c r="J83" s="27"/>
      <c r="K83" s="27"/>
    </row>
    <row r="84" spans="1:15" ht="15.95" customHeight="1" x14ac:dyDescent="0.2">
      <c r="A84" s="223"/>
      <c r="B84" s="27"/>
      <c r="C84" s="259">
        <v>0.4</v>
      </c>
      <c r="D84" s="260">
        <f>D75*C84</f>
        <v>0</v>
      </c>
      <c r="E84" s="260">
        <f>ROUNDUP(D84,-1)</f>
        <v>0</v>
      </c>
      <c r="F84" s="167"/>
      <c r="G84" s="27"/>
      <c r="H84" s="27"/>
      <c r="I84" s="224">
        <f>I75-E75</f>
        <v>0</v>
      </c>
      <c r="J84" s="27"/>
      <c r="K84" s="27"/>
    </row>
    <row r="85" spans="1:15" ht="15.95" customHeight="1" x14ac:dyDescent="0.2">
      <c r="A85" s="167"/>
      <c r="B85" s="27"/>
      <c r="C85" s="27"/>
      <c r="F85" s="167"/>
      <c r="G85" s="27"/>
      <c r="H85" s="27"/>
      <c r="I85" s="27"/>
      <c r="J85" s="27"/>
      <c r="K85" s="27"/>
      <c r="M85" s="63"/>
      <c r="N85" s="63"/>
      <c r="O85" s="201"/>
    </row>
    <row r="86" spans="1:15" ht="15.95" customHeight="1" x14ac:dyDescent="0.2">
      <c r="A86" s="167"/>
      <c r="B86" s="27"/>
      <c r="C86" s="27"/>
      <c r="D86" s="256">
        <f>D73+D82</f>
        <v>0</v>
      </c>
      <c r="E86" s="256">
        <f>ROUNDUP(D86,-1)</f>
        <v>0</v>
      </c>
      <c r="F86" s="167"/>
      <c r="G86" s="27"/>
      <c r="H86" s="27"/>
      <c r="I86" s="27"/>
      <c r="J86" s="27"/>
      <c r="K86" s="27"/>
      <c r="O86" s="174"/>
    </row>
    <row r="87" spans="1:15" ht="15.95" customHeight="1" x14ac:dyDescent="0.2">
      <c r="A87" s="167"/>
      <c r="B87" s="27"/>
      <c r="C87" s="27"/>
      <c r="D87" s="27"/>
      <c r="E87" s="27"/>
      <c r="F87" s="167"/>
      <c r="G87" s="27"/>
      <c r="H87" s="27"/>
      <c r="I87" s="27"/>
      <c r="J87" s="27"/>
      <c r="K87" s="27"/>
    </row>
    <row r="89" spans="1:15" ht="15.95" customHeight="1" x14ac:dyDescent="0.2">
      <c r="M89" s="63"/>
      <c r="N89" s="63"/>
      <c r="O89" s="201"/>
    </row>
    <row r="90" spans="1:15" ht="15.95" customHeight="1" x14ac:dyDescent="0.2">
      <c r="O90" s="174"/>
    </row>
    <row r="91" spans="1:15" ht="15.95" customHeight="1" x14ac:dyDescent="0.2">
      <c r="O91" s="174"/>
    </row>
    <row r="93" spans="1:15" ht="15.95" customHeight="1" x14ac:dyDescent="0.2">
      <c r="M93" s="63"/>
      <c r="N93" s="63"/>
      <c r="O93" s="201"/>
    </row>
    <row r="94" spans="1:15" ht="15.95" customHeight="1" x14ac:dyDescent="0.2">
      <c r="O94" s="174"/>
    </row>
    <row r="96" spans="1:15" ht="15.95" customHeight="1" x14ac:dyDescent="0.2">
      <c r="O96" s="174"/>
    </row>
    <row r="97" spans="13:15" ht="15.95" customHeight="1" x14ac:dyDescent="0.2">
      <c r="O97" s="174"/>
    </row>
    <row r="98" spans="13:15" ht="15.95" customHeight="1" x14ac:dyDescent="0.2">
      <c r="O98" s="174"/>
    </row>
    <row r="102" spans="13:15" ht="15.95" customHeight="1" x14ac:dyDescent="0.2">
      <c r="M102" s="63"/>
      <c r="N102" s="63"/>
      <c r="O102" s="201"/>
    </row>
    <row r="103" spans="13:15" ht="15.95" customHeight="1" x14ac:dyDescent="0.2">
      <c r="O103" s="174"/>
    </row>
    <row r="104" spans="13:15" ht="15.95" customHeight="1" x14ac:dyDescent="0.2">
      <c r="M104" s="63"/>
      <c r="N104" s="63"/>
      <c r="O104" s="201"/>
    </row>
    <row r="105" spans="13:15" ht="15.95" customHeight="1" x14ac:dyDescent="0.2">
      <c r="O105" s="155"/>
    </row>
    <row r="106" spans="13:15" ht="15.95" customHeight="1" x14ac:dyDescent="0.2">
      <c r="M106" s="156"/>
      <c r="O106" s="201"/>
    </row>
    <row r="111" spans="13:15" ht="15.95" customHeight="1" x14ac:dyDescent="0.2">
      <c r="M111" s="63"/>
      <c r="N111" s="63"/>
      <c r="O111" s="201"/>
    </row>
    <row r="112" spans="13:15" ht="15.95" customHeight="1" x14ac:dyDescent="0.2">
      <c r="O112" s="174"/>
    </row>
    <row r="114" spans="12:15" ht="15.95" customHeight="1" x14ac:dyDescent="0.2">
      <c r="M114" s="63"/>
      <c r="N114" s="63"/>
      <c r="O114" s="201"/>
    </row>
    <row r="116" spans="12:15" ht="15.95" customHeight="1" x14ac:dyDescent="0.2">
      <c r="M116" s="63"/>
      <c r="N116" s="63"/>
      <c r="O116" s="168"/>
    </row>
    <row r="117" spans="12:15" ht="15.95" customHeight="1" x14ac:dyDescent="0.2">
      <c r="O117" s="200"/>
    </row>
    <row r="118" spans="12:15" ht="15.95" customHeight="1" x14ac:dyDescent="0.2">
      <c r="O118" s="200"/>
    </row>
    <row r="120" spans="12:15" ht="15.95" customHeight="1" x14ac:dyDescent="0.2">
      <c r="M120" s="63"/>
      <c r="N120" s="63"/>
      <c r="O120" s="201"/>
    </row>
    <row r="121" spans="12:15" ht="15.95" customHeight="1" x14ac:dyDescent="0.2">
      <c r="L121" s="540"/>
      <c r="O121" s="200"/>
    </row>
    <row r="122" spans="12:15" ht="15.95" customHeight="1" x14ac:dyDescent="0.2">
      <c r="O122" s="200"/>
    </row>
    <row r="123" spans="12:15" ht="15.95" customHeight="1" x14ac:dyDescent="0.2">
      <c r="O123" s="200"/>
    </row>
    <row r="124" spans="12:15" ht="15.95" customHeight="1" x14ac:dyDescent="0.2">
      <c r="O124" s="200"/>
    </row>
    <row r="125" spans="12:15" ht="15.95" customHeight="1" x14ac:dyDescent="0.2">
      <c r="O125" s="200"/>
    </row>
    <row r="126" spans="12:15" ht="15.95" customHeight="1" x14ac:dyDescent="0.2">
      <c r="O126" s="200"/>
    </row>
    <row r="127" spans="12:15" ht="15.95" customHeight="1" x14ac:dyDescent="0.2">
      <c r="O127" s="200"/>
    </row>
    <row r="128" spans="12:15" ht="15.95" customHeight="1" x14ac:dyDescent="0.2">
      <c r="O128" s="200"/>
    </row>
    <row r="129" spans="12:15" ht="15.95" customHeight="1" x14ac:dyDescent="0.2">
      <c r="O129" s="200"/>
    </row>
    <row r="130" spans="12:15" ht="15.95" customHeight="1" x14ac:dyDescent="0.2">
      <c r="O130" s="200"/>
    </row>
    <row r="131" spans="12:15" ht="15.95" customHeight="1" x14ac:dyDescent="0.2">
      <c r="O131" s="200"/>
    </row>
    <row r="132" spans="12:15" ht="15.95" customHeight="1" x14ac:dyDescent="0.2">
      <c r="O132" s="200"/>
    </row>
    <row r="140" spans="12:15" ht="15.95" customHeight="1" x14ac:dyDescent="0.2">
      <c r="L140" s="541"/>
      <c r="M140" s="227"/>
      <c r="N140" s="228"/>
    </row>
    <row r="141" spans="12:15" ht="15.95" customHeight="1" x14ac:dyDescent="0.2">
      <c r="L141" s="541"/>
      <c r="M141" s="227"/>
      <c r="N141" s="227"/>
    </row>
    <row r="142" spans="12:15" ht="15.95" customHeight="1" x14ac:dyDescent="0.2">
      <c r="L142" s="541"/>
      <c r="M142" s="229"/>
      <c r="N142" s="227"/>
    </row>
    <row r="143" spans="12:15" ht="15.95" customHeight="1" x14ac:dyDescent="0.2">
      <c r="L143" s="541"/>
      <c r="M143" s="227"/>
      <c r="N143" s="227"/>
    </row>
    <row r="144" spans="12:15" ht="15.95" customHeight="1" x14ac:dyDescent="0.2">
      <c r="L144" s="541"/>
      <c r="M144" s="227"/>
      <c r="N144" s="227"/>
    </row>
    <row r="145" spans="12:14" ht="15.95" customHeight="1" x14ac:dyDescent="0.2">
      <c r="L145" s="541"/>
      <c r="M145" s="227"/>
      <c r="N145" s="227"/>
    </row>
    <row r="146" spans="12:14" ht="15.95" customHeight="1" x14ac:dyDescent="0.2">
      <c r="L146" s="541"/>
      <c r="M146" s="227"/>
      <c r="N146" s="227"/>
    </row>
    <row r="147" spans="12:14" ht="15.95" customHeight="1" x14ac:dyDescent="0.2">
      <c r="L147" s="541"/>
      <c r="M147" s="227"/>
      <c r="N147" s="227"/>
    </row>
    <row r="148" spans="12:14" ht="15.95" customHeight="1" x14ac:dyDescent="0.2">
      <c r="L148" s="541"/>
      <c r="M148" s="227"/>
      <c r="N148" s="227"/>
    </row>
    <row r="149" spans="12:14" ht="15.95" customHeight="1" x14ac:dyDescent="0.2">
      <c r="L149" s="541"/>
      <c r="M149" s="227"/>
      <c r="N149" s="227"/>
    </row>
    <row r="150" spans="12:14" ht="15.95" customHeight="1" x14ac:dyDescent="0.2">
      <c r="L150" s="541"/>
      <c r="M150" s="227"/>
      <c r="N150" s="227"/>
    </row>
    <row r="151" spans="12:14" ht="15.95" customHeight="1" x14ac:dyDescent="0.2">
      <c r="L151" s="542"/>
      <c r="M151" s="227"/>
      <c r="N151" s="227"/>
    </row>
    <row r="152" spans="12:14" ht="15.95" customHeight="1" x14ac:dyDescent="0.2">
      <c r="L152" s="542"/>
      <c r="M152" s="227"/>
      <c r="N152" s="227"/>
    </row>
    <row r="153" spans="12:14" ht="15.95" customHeight="1" x14ac:dyDescent="0.2">
      <c r="L153" s="542"/>
      <c r="M153" s="227"/>
      <c r="N153" s="227"/>
    </row>
    <row r="154" spans="12:14" ht="15.95" customHeight="1" x14ac:dyDescent="0.2">
      <c r="L154" s="542"/>
      <c r="M154" s="227"/>
      <c r="N154" s="227"/>
    </row>
    <row r="155" spans="12:14" ht="15.95" customHeight="1" x14ac:dyDescent="0.2">
      <c r="L155" s="541"/>
      <c r="M155" s="227"/>
      <c r="N155" s="227"/>
    </row>
    <row r="156" spans="12:14" ht="15.95" customHeight="1" x14ac:dyDescent="0.2">
      <c r="L156" s="542"/>
      <c r="M156" s="227"/>
      <c r="N156" s="227"/>
    </row>
    <row r="157" spans="12:14" ht="15.95" customHeight="1" x14ac:dyDescent="0.2">
      <c r="L157" s="542"/>
      <c r="M157" s="227"/>
      <c r="N157" s="227"/>
    </row>
  </sheetData>
  <sheetProtection sheet="1" formatCells="0" formatColumns="0" insertRows="0"/>
  <mergeCells count="22">
    <mergeCell ref="L23:L24"/>
    <mergeCell ref="A6:C6"/>
    <mergeCell ref="F6:H6"/>
    <mergeCell ref="A1:I1"/>
    <mergeCell ref="A2:I2"/>
    <mergeCell ref="A3:I3"/>
    <mergeCell ref="A4:I4"/>
    <mergeCell ref="A5:I5"/>
    <mergeCell ref="L1:M1"/>
    <mergeCell ref="L2:M2"/>
    <mergeCell ref="L3:M3"/>
    <mergeCell ref="B74:C74"/>
    <mergeCell ref="G74:H74"/>
    <mergeCell ref="A77:C77"/>
    <mergeCell ref="F77:H77"/>
    <mergeCell ref="G8:H8"/>
    <mergeCell ref="B61:C61"/>
    <mergeCell ref="G61:H61"/>
    <mergeCell ref="B63:C63"/>
    <mergeCell ref="G63:H63"/>
    <mergeCell ref="B72:C72"/>
    <mergeCell ref="G72:H72"/>
  </mergeCells>
  <hyperlinks>
    <hyperlink ref="L39" r:id="rId1" location=":~:text=Conclusion%20%3A%20Les%20frais%20bancaires%20soumis,%C2%AB%20Charges%20d'int%C3%A9r%C3%AAts%20%C2%BB." xr:uid="{3A3970C6-AA7D-48CA-B2BF-62C619B0F540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3656-9E4C-432F-A15D-C0679FC37291}">
  <sheetPr>
    <tabColor rgb="FFC00000"/>
    <pageSetUpPr fitToPage="1"/>
  </sheetPr>
  <dimension ref="A1:T153"/>
  <sheetViews>
    <sheetView showGridLines="0" zoomScale="130" zoomScaleNormal="130" zoomScaleSheetLayoutView="100" workbookViewId="0">
      <selection activeCell="F71" sqref="F1:F1048576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5" width="14.7109375" style="159" customWidth="1"/>
    <col min="6" max="6" width="14.7109375" style="159" hidden="1" customWidth="1"/>
    <col min="7" max="7" width="14.7109375" style="159" customWidth="1"/>
    <col min="8" max="8" width="4.7109375" style="225" customWidth="1"/>
    <col min="9" max="9" width="11.42578125" style="159" customWidth="1"/>
    <col min="10" max="10" width="39.5703125" style="159" customWidth="1"/>
    <col min="11" max="13" width="14.7109375" style="159" customWidth="1"/>
    <col min="14" max="14" width="6.140625" style="159" customWidth="1"/>
    <col min="15" max="15" width="71.5703125" style="535" bestFit="1" customWidth="1"/>
    <col min="16" max="18" width="9.7109375" style="159" customWidth="1"/>
    <col min="19" max="19" width="10.28515625" style="159" customWidth="1"/>
    <col min="20" max="16384" width="10.5703125" style="159"/>
  </cols>
  <sheetData>
    <row r="1" spans="1:20" ht="15.95" customHeight="1" x14ac:dyDescent="0.2">
      <c r="A1" s="653"/>
      <c r="B1" s="653"/>
      <c r="C1" s="654" t="s">
        <v>316</v>
      </c>
      <c r="D1" s="653"/>
      <c r="E1" s="653"/>
      <c r="F1" s="753" t="s">
        <v>317</v>
      </c>
      <c r="G1" s="753"/>
      <c r="H1" s="753"/>
      <c r="I1" s="753"/>
      <c r="J1" s="653"/>
      <c r="K1" s="653"/>
      <c r="L1" s="653"/>
      <c r="M1" s="653"/>
    </row>
    <row r="2" spans="1:20" ht="15.95" customHeight="1" x14ac:dyDescent="0.2">
      <c r="A2" s="652"/>
      <c r="B2" s="652"/>
      <c r="C2" s="656" t="s">
        <v>189</v>
      </c>
      <c r="D2" s="653"/>
      <c r="E2" s="653"/>
      <c r="F2" s="752"/>
      <c r="G2" s="752"/>
      <c r="H2" s="752"/>
      <c r="I2" s="752"/>
      <c r="J2" s="752"/>
      <c r="K2" s="653"/>
      <c r="L2" s="653"/>
      <c r="M2" s="652"/>
      <c r="N2" s="27"/>
    </row>
    <row r="3" spans="1:20" ht="15.95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27"/>
    </row>
    <row r="4" spans="1:20" ht="15.95" customHeight="1" x14ac:dyDescent="0.2">
      <c r="A4" s="653"/>
      <c r="B4" s="653"/>
      <c r="C4" s="654" t="s">
        <v>318</v>
      </c>
      <c r="D4" s="653"/>
      <c r="E4" s="653"/>
      <c r="G4" s="655">
        <v>44805</v>
      </c>
      <c r="H4" s="751">
        <v>45169</v>
      </c>
      <c r="I4" s="751"/>
      <c r="J4" s="653"/>
      <c r="K4" s="653"/>
      <c r="L4" s="653"/>
      <c r="M4" s="653"/>
      <c r="N4" s="27"/>
    </row>
    <row r="5" spans="1:20" s="651" customFormat="1" ht="15.95" customHeight="1" thickBot="1" x14ac:dyDescent="0.25">
      <c r="A5" s="647"/>
      <c r="B5" s="647"/>
      <c r="C5" s="647"/>
      <c r="D5" s="648" t="s">
        <v>319</v>
      </c>
      <c r="E5" s="648"/>
      <c r="F5" s="647"/>
      <c r="G5" s="647"/>
      <c r="H5" s="647"/>
      <c r="I5" s="647"/>
      <c r="J5" s="647"/>
      <c r="K5" s="648" t="s">
        <v>320</v>
      </c>
      <c r="L5" s="648"/>
      <c r="M5" s="647"/>
      <c r="N5" s="649"/>
      <c r="O5" s="650"/>
    </row>
    <row r="6" spans="1:20" ht="32.25" thickBot="1" x14ac:dyDescent="0.25">
      <c r="A6" s="741" t="s">
        <v>192</v>
      </c>
      <c r="B6" s="742"/>
      <c r="C6" s="742"/>
      <c r="D6" s="565" t="s">
        <v>321</v>
      </c>
      <c r="E6" s="566" t="s">
        <v>322</v>
      </c>
      <c r="F6" s="152" t="s">
        <v>193</v>
      </c>
      <c r="G6" s="678" t="s">
        <v>1101</v>
      </c>
      <c r="H6" s="743" t="s">
        <v>194</v>
      </c>
      <c r="I6" s="743"/>
      <c r="J6" s="744"/>
      <c r="K6" s="565" t="s">
        <v>321</v>
      </c>
      <c r="L6" s="566" t="s">
        <v>322</v>
      </c>
      <c r="M6" s="153" t="s">
        <v>193</v>
      </c>
      <c r="N6" s="27"/>
      <c r="O6" s="543" t="s">
        <v>195</v>
      </c>
      <c r="P6" s="63"/>
      <c r="Q6" s="63"/>
      <c r="R6" s="63"/>
      <c r="S6" s="168"/>
    </row>
    <row r="7" spans="1:20" ht="15.95" customHeight="1" x14ac:dyDescent="0.2">
      <c r="A7" s="169" t="s">
        <v>196</v>
      </c>
      <c r="B7" s="170"/>
      <c r="C7" s="171"/>
      <c r="D7" s="195"/>
      <c r="E7" s="195"/>
      <c r="F7" s="172"/>
      <c r="G7" s="172"/>
      <c r="H7" s="166" t="s">
        <v>197</v>
      </c>
      <c r="J7" s="172"/>
      <c r="K7" s="172"/>
      <c r="L7" s="172"/>
      <c r="M7" s="172"/>
      <c r="N7" s="173"/>
    </row>
    <row r="8" spans="1:20" ht="15.95" customHeight="1" x14ac:dyDescent="0.2">
      <c r="A8" s="103">
        <v>60</v>
      </c>
      <c r="B8" s="35" t="s">
        <v>3</v>
      </c>
      <c r="C8" s="99"/>
      <c r="D8" s="99"/>
      <c r="E8" s="99"/>
      <c r="F8" s="157">
        <f>F9+F10+F13+F14+F17+F22+F16</f>
        <v>8389.2000000000007</v>
      </c>
      <c r="G8" s="157">
        <f>ROUNDUP(F8,-1)</f>
        <v>8390</v>
      </c>
      <c r="H8" s="105">
        <v>70</v>
      </c>
      <c r="I8" s="737" t="s">
        <v>198</v>
      </c>
      <c r="J8" s="730"/>
      <c r="K8" s="99"/>
      <c r="L8" s="99"/>
      <c r="M8" s="36">
        <f>SUM(M9,M10,M12)</f>
        <v>0</v>
      </c>
      <c r="N8" s="173"/>
      <c r="O8" s="532" t="s">
        <v>199</v>
      </c>
      <c r="P8" s="63"/>
      <c r="Q8" s="63"/>
      <c r="R8" s="63"/>
      <c r="S8" s="168"/>
      <c r="T8" s="174"/>
    </row>
    <row r="9" spans="1:20" ht="15.95" customHeight="1" x14ac:dyDescent="0.2">
      <c r="A9" s="234">
        <v>601</v>
      </c>
      <c r="B9" s="240" t="s">
        <v>200</v>
      </c>
      <c r="C9" s="236"/>
      <c r="D9" s="554">
        <f>'Budget Action 1'!D9+'Budget Action 2'!D9+'Budget Action 3'!D9+'Budget Action 4'!D9+'Budget Action 5'!D9+'Budget Action 6'!D9</f>
        <v>0</v>
      </c>
      <c r="E9" s="556">
        <v>0</v>
      </c>
      <c r="F9" s="241">
        <f>D9+E9</f>
        <v>0</v>
      </c>
      <c r="G9" s="241">
        <f t="shared" ref="G9:G58" si="0">ROUNDUP(F9,-1)</f>
        <v>0</v>
      </c>
      <c r="H9" s="234">
        <v>706</v>
      </c>
      <c r="I9" s="240" t="s">
        <v>201</v>
      </c>
      <c r="J9" s="236"/>
      <c r="K9" s="555">
        <f>'Budget Action 1'!I9+'Budget Action 2'!I9+'Budget Action 3'!I9+'Budget Action 4'!I9+'Budget Action 5'!I9+'Budget Action 6'!I9</f>
        <v>0</v>
      </c>
      <c r="L9" s="557"/>
      <c r="M9" s="552">
        <f>K9+L9</f>
        <v>0</v>
      </c>
      <c r="N9" s="27"/>
      <c r="O9" s="533" t="s">
        <v>202</v>
      </c>
      <c r="P9" s="63"/>
      <c r="Q9" s="63"/>
      <c r="R9" s="63"/>
      <c r="S9" s="168"/>
      <c r="T9" s="174"/>
    </row>
    <row r="10" spans="1:20" ht="15.95" customHeight="1" x14ac:dyDescent="0.2">
      <c r="A10" s="234">
        <v>602</v>
      </c>
      <c r="B10" s="240" t="s">
        <v>94</v>
      </c>
      <c r="C10" s="236"/>
      <c r="D10" s="236"/>
      <c r="E10" s="236"/>
      <c r="F10" s="241">
        <f>SUM(F11,F12)</f>
        <v>200</v>
      </c>
      <c r="G10" s="241">
        <f t="shared" si="0"/>
        <v>200</v>
      </c>
      <c r="H10" s="234">
        <v>707</v>
      </c>
      <c r="I10" s="240" t="s">
        <v>203</v>
      </c>
      <c r="J10" s="236"/>
      <c r="K10" s="555">
        <f>'Budget Action 1'!I10+'Budget Action 2'!I10+'Budget Action 3'!I10+'Budget Action 4'!I10+'Budget Action 5'!I10+'Budget Action 6'!I10</f>
        <v>0</v>
      </c>
      <c r="L10" s="557"/>
      <c r="M10" s="552">
        <f>SUM(K10:L10)</f>
        <v>0</v>
      </c>
      <c r="N10" s="27"/>
      <c r="O10" s="534" t="s">
        <v>204</v>
      </c>
      <c r="P10" s="63"/>
      <c r="Q10" s="63"/>
      <c r="R10" s="63"/>
      <c r="S10" s="168"/>
      <c r="T10" s="174"/>
    </row>
    <row r="11" spans="1:20" ht="15.95" customHeight="1" x14ac:dyDescent="0.2">
      <c r="A11" s="230">
        <v>6021</v>
      </c>
      <c r="B11" s="230" t="s">
        <v>205</v>
      </c>
      <c r="C11" s="236"/>
      <c r="D11" s="554">
        <f>'Budget Action 1'!D11+'Budget Action 2'!D11+'Budget Action 3'!D11+'Budget Action 4'!D11+'Budget Action 5'!D11+'Budget Action 6'!D11</f>
        <v>200</v>
      </c>
      <c r="E11" s="556">
        <v>0</v>
      </c>
      <c r="F11" s="261">
        <f>D11+E11</f>
        <v>200</v>
      </c>
      <c r="G11" s="261">
        <f t="shared" si="0"/>
        <v>200</v>
      </c>
      <c r="H11" s="234"/>
      <c r="I11" s="240"/>
      <c r="J11" s="553"/>
      <c r="K11" s="553"/>
      <c r="L11" s="553"/>
      <c r="M11" s="184"/>
      <c r="N11" s="27"/>
      <c r="O11" s="159"/>
      <c r="P11" s="156"/>
      <c r="Q11" s="155"/>
      <c r="R11" s="156"/>
      <c r="S11" s="155"/>
      <c r="T11" s="176"/>
    </row>
    <row r="12" spans="1:20" ht="15.95" customHeight="1" x14ac:dyDescent="0.2">
      <c r="A12" s="230">
        <v>6029</v>
      </c>
      <c r="B12" s="230" t="s">
        <v>206</v>
      </c>
      <c r="C12" s="231"/>
      <c r="D12" s="554">
        <f>'Budget Action 1'!D12+'Budget Action 2'!D12+'Budget Action 3'!D12+'Budget Action 4'!D12+'Budget Action 5'!D12+'Budget Action 6'!D12</f>
        <v>0</v>
      </c>
      <c r="E12" s="556">
        <v>0</v>
      </c>
      <c r="F12" s="261">
        <f>D12+E12</f>
        <v>0</v>
      </c>
      <c r="G12" s="261">
        <f t="shared" si="0"/>
        <v>0</v>
      </c>
      <c r="H12" s="234">
        <v>708</v>
      </c>
      <c r="I12" s="240" t="s">
        <v>207</v>
      </c>
      <c r="J12" s="236"/>
      <c r="K12" s="555">
        <f>'Budget Action 1'!I12+'Budget Action 2'!I12+'Budget Action 3'!I12+'Budget Action 4'!I12+'Budget Action 5'!I12+'Budget Action 6'!I12</f>
        <v>0</v>
      </c>
      <c r="L12" s="557"/>
      <c r="M12" s="552">
        <f>K12+L12</f>
        <v>0</v>
      </c>
      <c r="N12" s="27"/>
      <c r="O12" s="543" t="s">
        <v>208</v>
      </c>
      <c r="P12" s="156"/>
      <c r="Q12" s="155"/>
      <c r="R12" s="156"/>
      <c r="S12" s="155"/>
      <c r="T12" s="176"/>
    </row>
    <row r="13" spans="1:20" ht="15.95" customHeight="1" x14ac:dyDescent="0.2">
      <c r="A13" s="234">
        <v>604</v>
      </c>
      <c r="B13" s="240" t="s">
        <v>209</v>
      </c>
      <c r="C13" s="236"/>
      <c r="D13" s="554">
        <f>'Budget Action 1'!D13+'Budget Action 2'!D13+'Budget Action 3'!D13+'Budget Action 4'!D13+'Budget Action 5'!D13+'Budget Action 6'!D13</f>
        <v>0</v>
      </c>
      <c r="E13" s="556">
        <v>0</v>
      </c>
      <c r="F13" s="241">
        <f>D13+E13</f>
        <v>0</v>
      </c>
      <c r="G13" s="241">
        <f t="shared" si="0"/>
        <v>0</v>
      </c>
      <c r="H13" s="177"/>
      <c r="I13" s="185"/>
      <c r="J13" s="165"/>
      <c r="K13" s="165"/>
      <c r="L13" s="165"/>
      <c r="M13" s="184"/>
      <c r="N13" s="27"/>
      <c r="O13" s="537"/>
      <c r="P13" s="156"/>
      <c r="Q13" s="155"/>
      <c r="R13" s="156"/>
      <c r="S13" s="155"/>
      <c r="T13" s="176"/>
    </row>
    <row r="14" spans="1:20" ht="15.95" customHeight="1" x14ac:dyDescent="0.2">
      <c r="A14" s="234">
        <v>605</v>
      </c>
      <c r="B14" s="240" t="s">
        <v>123</v>
      </c>
      <c r="C14" s="236"/>
      <c r="D14" s="236"/>
      <c r="E14" s="236"/>
      <c r="F14" s="241">
        <f>F15+F16</f>
        <v>7969.2</v>
      </c>
      <c r="G14" s="241">
        <f t="shared" si="0"/>
        <v>7970</v>
      </c>
      <c r="H14" s="177"/>
      <c r="I14" s="185"/>
      <c r="J14" s="165"/>
      <c r="K14" s="165"/>
      <c r="L14" s="165"/>
      <c r="M14" s="184"/>
      <c r="N14" s="27"/>
      <c r="P14" s="156"/>
      <c r="Q14" s="155"/>
      <c r="R14" s="156"/>
      <c r="S14" s="155"/>
      <c r="T14" s="176"/>
    </row>
    <row r="15" spans="1:20" ht="15.95" customHeight="1" x14ac:dyDescent="0.2">
      <c r="A15" s="230">
        <v>605</v>
      </c>
      <c r="B15" s="230" t="s">
        <v>210</v>
      </c>
      <c r="C15" s="231"/>
      <c r="D15" s="554">
        <f>'Budget Action 1'!D15+'Budget Action 2'!D15+'Budget Action 3'!D15+'Budget Action 4'!D15+'Budget Action 5'!D15+'Budget Action 6'!D15</f>
        <v>7969.2</v>
      </c>
      <c r="E15" s="556">
        <v>0</v>
      </c>
      <c r="F15" s="261">
        <f>D15+E15</f>
        <v>7969.2</v>
      </c>
      <c r="G15" s="261">
        <f t="shared" si="0"/>
        <v>7970</v>
      </c>
      <c r="H15" s="104"/>
      <c r="J15" s="99"/>
      <c r="K15" s="99"/>
      <c r="L15" s="99"/>
      <c r="M15" s="175"/>
      <c r="N15" s="27"/>
      <c r="O15" s="537"/>
      <c r="P15" s="156"/>
      <c r="Q15" s="155"/>
      <c r="R15" s="156"/>
      <c r="S15" s="155"/>
      <c r="T15" s="176"/>
    </row>
    <row r="16" spans="1:20" ht="15.95" customHeight="1" x14ac:dyDescent="0.2">
      <c r="A16" s="230">
        <v>6059</v>
      </c>
      <c r="B16" s="230" t="s">
        <v>211</v>
      </c>
      <c r="C16" s="231"/>
      <c r="D16" s="554">
        <f>'Budget Action 1'!D16+'Budget Action 2'!D16+'Budget Action 3'!D16+'Budget Action 4'!D16+'Budget Action 5'!D16+'Budget Action 6'!D16</f>
        <v>0</v>
      </c>
      <c r="E16" s="556">
        <v>0</v>
      </c>
      <c r="F16" s="261">
        <f>D16+E16</f>
        <v>0</v>
      </c>
      <c r="G16" s="261">
        <f t="shared" si="0"/>
        <v>0</v>
      </c>
      <c r="H16" s="104"/>
      <c r="J16" s="99"/>
      <c r="K16" s="99"/>
      <c r="L16" s="99"/>
      <c r="M16" s="175"/>
      <c r="N16" s="27"/>
      <c r="O16" s="537"/>
      <c r="P16" s="156"/>
      <c r="Q16" s="155"/>
      <c r="R16" s="156"/>
      <c r="S16" s="155"/>
      <c r="T16" s="176"/>
    </row>
    <row r="17" spans="1:20" ht="15.95" customHeight="1" x14ac:dyDescent="0.2">
      <c r="A17" s="234">
        <v>606</v>
      </c>
      <c r="B17" s="240" t="s">
        <v>212</v>
      </c>
      <c r="C17" s="236"/>
      <c r="D17" s="236"/>
      <c r="E17" s="236"/>
      <c r="F17" s="241">
        <f>SUM(F18:F20)</f>
        <v>220</v>
      </c>
      <c r="G17" s="241">
        <f t="shared" si="0"/>
        <v>220</v>
      </c>
      <c r="H17" s="105">
        <v>73</v>
      </c>
      <c r="I17" s="35" t="s">
        <v>213</v>
      </c>
      <c r="J17" s="99"/>
      <c r="K17" s="555">
        <f>'Budget Action 1'!I17+'Budget Action 2'!I17+'Budget Action 3'!I17+'Budget Action 4'!I17+'Budget Action 5'!I17+'Budget Action 6'!I17</f>
        <v>0</v>
      </c>
      <c r="L17" s="557"/>
      <c r="M17" s="186">
        <f>K17+L17</f>
        <v>0</v>
      </c>
      <c r="N17" s="27"/>
      <c r="O17" s="537"/>
      <c r="P17" s="156"/>
      <c r="Q17" s="155"/>
      <c r="R17" s="156"/>
      <c r="S17" s="155"/>
      <c r="T17" s="176"/>
    </row>
    <row r="18" spans="1:20" ht="15.95" customHeight="1" x14ac:dyDescent="0.2">
      <c r="A18" s="233">
        <v>6061</v>
      </c>
      <c r="B18" s="232" t="s">
        <v>214</v>
      </c>
      <c r="C18" s="99"/>
      <c r="D18" s="554">
        <f>'Budget Action 1'!D18+'Budget Action 2'!D18+'Budget Action 3'!D18+'Budget Action 4'!D18+'Budget Action 5'!D18+'Budget Action 6'!D18</f>
        <v>0</v>
      </c>
      <c r="E18" s="556">
        <v>0</v>
      </c>
      <c r="F18" s="261">
        <f>D18+E18</f>
        <v>0</v>
      </c>
      <c r="G18" s="261">
        <f t="shared" si="0"/>
        <v>0</v>
      </c>
      <c r="H18" s="105"/>
      <c r="I18" s="35"/>
      <c r="J18" s="553"/>
      <c r="K18" s="553"/>
      <c r="L18" s="553"/>
      <c r="M18" s="570"/>
      <c r="N18" s="27"/>
      <c r="O18" s="537"/>
      <c r="P18" s="156"/>
      <c r="Q18" s="155"/>
      <c r="R18" s="156"/>
      <c r="S18" s="155"/>
      <c r="T18" s="176"/>
    </row>
    <row r="19" spans="1:20" ht="15.95" customHeight="1" x14ac:dyDescent="0.2">
      <c r="A19" s="233">
        <v>6063</v>
      </c>
      <c r="B19" s="232" t="s">
        <v>215</v>
      </c>
      <c r="C19" s="99"/>
      <c r="D19" s="554">
        <f>'Budget Action 1'!D19+'Budget Action 2'!D19+'Budget Action 3'!D19+'Budget Action 4'!D19+'Budget Action 5'!D19+'Budget Action 6'!D19</f>
        <v>0</v>
      </c>
      <c r="E19" s="556">
        <v>0</v>
      </c>
      <c r="F19" s="261">
        <f>D19+E19</f>
        <v>0</v>
      </c>
      <c r="G19" s="261">
        <f t="shared" si="0"/>
        <v>0</v>
      </c>
      <c r="H19" s="180"/>
      <c r="I19" s="105"/>
      <c r="J19" s="99"/>
      <c r="K19" s="99"/>
      <c r="L19" s="99"/>
      <c r="M19" s="175"/>
      <c r="N19" s="167"/>
      <c r="O19" s="537"/>
      <c r="P19" s="156"/>
      <c r="Q19" s="155"/>
      <c r="R19" s="156"/>
      <c r="S19" s="155"/>
      <c r="T19" s="176"/>
    </row>
    <row r="20" spans="1:20" ht="15.95" customHeight="1" x14ac:dyDescent="0.2">
      <c r="A20" s="233">
        <v>6064</v>
      </c>
      <c r="B20" s="232" t="s">
        <v>216</v>
      </c>
      <c r="C20" s="99"/>
      <c r="D20" s="554">
        <f>'Budget Action 1'!D20+'Budget Action 2'!D20+'Budget Action 3'!D20+'Budget Action 4'!D20+'Budget Action 5'!D20+'Budget Action 6'!D20</f>
        <v>220</v>
      </c>
      <c r="E20" s="556">
        <v>0</v>
      </c>
      <c r="F20" s="261">
        <f>D20+E20</f>
        <v>220</v>
      </c>
      <c r="G20" s="261">
        <f t="shared" si="0"/>
        <v>220</v>
      </c>
      <c r="H20" s="105">
        <v>74</v>
      </c>
      <c r="I20" s="35" t="s">
        <v>217</v>
      </c>
      <c r="J20" s="99"/>
      <c r="K20" s="99"/>
      <c r="L20" s="99"/>
      <c r="M20" s="179">
        <f>M21+M25+M28+M31+M37+M42</f>
        <v>5200</v>
      </c>
      <c r="N20" s="167"/>
      <c r="O20" s="537"/>
      <c r="P20" s="156"/>
      <c r="Q20" s="155"/>
      <c r="R20" s="156"/>
      <c r="S20" s="155"/>
      <c r="T20" s="176"/>
    </row>
    <row r="21" spans="1:20" ht="15.95" customHeight="1" x14ac:dyDescent="0.2">
      <c r="A21" s="233"/>
      <c r="B21" s="232"/>
      <c r="C21" s="553"/>
      <c r="D21" s="553"/>
      <c r="E21" s="553"/>
      <c r="H21" s="234">
        <v>741</v>
      </c>
      <c r="I21" s="240" t="s">
        <v>218</v>
      </c>
      <c r="J21" s="236"/>
      <c r="K21" s="236"/>
      <c r="L21" s="236"/>
      <c r="M21" s="262">
        <f>M22+M23</f>
        <v>4200</v>
      </c>
      <c r="N21" s="167"/>
      <c r="O21" s="537"/>
      <c r="P21" s="156"/>
      <c r="Q21" s="155"/>
      <c r="R21" s="156"/>
      <c r="S21" s="155"/>
      <c r="T21" s="176"/>
    </row>
    <row r="22" spans="1:20" ht="15.95" customHeight="1" x14ac:dyDescent="0.2">
      <c r="A22" s="234">
        <v>608</v>
      </c>
      <c r="B22" s="240" t="s">
        <v>219</v>
      </c>
      <c r="C22" s="236"/>
      <c r="D22" s="554">
        <f>'Budget Action 1'!D22+'Budget Action 2'!D22+'Budget Action 3'!D22+'Budget Action 4'!D22+'Budget Action 5'!D22+'Budget Action 6'!D22</f>
        <v>0</v>
      </c>
      <c r="E22" s="556">
        <v>0</v>
      </c>
      <c r="F22" s="241">
        <f>D22+E22</f>
        <v>0</v>
      </c>
      <c r="G22" s="241">
        <f t="shared" si="0"/>
        <v>0</v>
      </c>
      <c r="H22" s="233">
        <v>7411</v>
      </c>
      <c r="I22" s="232" t="s">
        <v>220</v>
      </c>
      <c r="J22" s="99"/>
      <c r="K22" s="555">
        <f>'Budget Action 1'!I22+'Budget Action 2'!I22+'Budget Action 3'!I22+'Budget Action 4'!I22+'Budget Action 5'!I22+'Budget Action 6'!I22</f>
        <v>2000</v>
      </c>
      <c r="L22" s="557"/>
      <c r="M22" s="558">
        <f>K22+L22</f>
        <v>2000</v>
      </c>
      <c r="N22" s="27"/>
      <c r="O22" s="537"/>
      <c r="P22" s="156"/>
      <c r="Q22" s="155"/>
      <c r="R22" s="156"/>
      <c r="S22" s="155"/>
      <c r="T22" s="176"/>
    </row>
    <row r="23" spans="1:20" ht="15.95" customHeight="1" x14ac:dyDescent="0.2">
      <c r="A23" s="233"/>
      <c r="B23" s="232"/>
      <c r="C23" s="553"/>
      <c r="D23" s="553"/>
      <c r="E23" s="553"/>
      <c r="F23" s="570"/>
      <c r="G23" s="570"/>
      <c r="H23" s="233">
        <v>7412</v>
      </c>
      <c r="I23" s="232" t="s">
        <v>314</v>
      </c>
      <c r="J23" s="99"/>
      <c r="K23" s="555">
        <f>'Budget Action 1'!I23+'Budget Action 2'!I23+'Budget Action 3'!I23+'Budget Action 4'!I23+'Budget Action 5'!I23+'Budget Action 6'!I23</f>
        <v>2200</v>
      </c>
      <c r="L23" s="557"/>
      <c r="M23" s="558">
        <f>K23+L23</f>
        <v>2200</v>
      </c>
      <c r="N23" s="27"/>
      <c r="O23" s="537"/>
      <c r="P23" s="156"/>
      <c r="Q23" s="155"/>
      <c r="R23" s="156"/>
      <c r="S23" s="155"/>
      <c r="T23" s="176"/>
    </row>
    <row r="24" spans="1:20" ht="15.95" customHeight="1" x14ac:dyDescent="0.2">
      <c r="A24" s="103">
        <v>61</v>
      </c>
      <c r="B24" s="35" t="s">
        <v>223</v>
      </c>
      <c r="C24" s="99"/>
      <c r="D24" s="99"/>
      <c r="E24" s="99"/>
      <c r="F24" s="182">
        <f>F25+F26+F27+F28+F29</f>
        <v>200</v>
      </c>
      <c r="G24" s="182">
        <f t="shared" si="0"/>
        <v>200</v>
      </c>
      <c r="H24" s="233"/>
      <c r="I24" s="232"/>
      <c r="J24" s="99"/>
      <c r="K24" s="99"/>
      <c r="L24" s="99"/>
      <c r="M24" s="558"/>
      <c r="N24" s="27"/>
    </row>
    <row r="25" spans="1:20" ht="15.95" customHeight="1" x14ac:dyDescent="0.2">
      <c r="A25" s="234">
        <v>611</v>
      </c>
      <c r="B25" s="240" t="s">
        <v>224</v>
      </c>
      <c r="C25" s="236"/>
      <c r="D25" s="554">
        <f>'Budget Action 1'!D25+'Budget Action 2'!D25+'Budget Action 3'!D25+'Budget Action 4'!D25+'Budget Action 5'!D25+'Budget Action 6'!D25</f>
        <v>0</v>
      </c>
      <c r="E25" s="556">
        <v>0</v>
      </c>
      <c r="F25" s="241">
        <f>D25+E25</f>
        <v>0</v>
      </c>
      <c r="G25" s="241">
        <f t="shared" si="0"/>
        <v>0</v>
      </c>
      <c r="H25" s="234">
        <v>742</v>
      </c>
      <c r="I25" s="240" t="s">
        <v>225</v>
      </c>
      <c r="J25" s="236"/>
      <c r="K25" s="236"/>
      <c r="L25" s="236"/>
      <c r="M25" s="262">
        <f>SUM(L26)</f>
        <v>0</v>
      </c>
      <c r="N25" s="27"/>
    </row>
    <row r="26" spans="1:20" ht="15.95" customHeight="1" x14ac:dyDescent="0.2">
      <c r="A26" s="234">
        <v>613</v>
      </c>
      <c r="B26" s="240" t="s">
        <v>84</v>
      </c>
      <c r="C26" s="236"/>
      <c r="D26" s="554">
        <f>'Budget Action 1'!D26+'Budget Action 2'!D26+'Budget Action 3'!D26+'Budget Action 4'!D26+'Budget Action 5'!D26+'Budget Action 6'!D26</f>
        <v>0</v>
      </c>
      <c r="E26" s="556">
        <v>0</v>
      </c>
      <c r="F26" s="241">
        <f>D26+E26</f>
        <v>0</v>
      </c>
      <c r="G26" s="241">
        <f t="shared" si="0"/>
        <v>0</v>
      </c>
      <c r="H26" s="233">
        <v>7411</v>
      </c>
      <c r="I26" s="232" t="s">
        <v>220</v>
      </c>
      <c r="J26" s="99"/>
      <c r="K26" s="555">
        <f>'Budget Action 1'!I26+'Budget Action 2'!I26+'Budget Action 3'!I26+'Budget Action 4'!I26+'Budget Action 5'!I26+'Budget Action 6'!I26</f>
        <v>0</v>
      </c>
      <c r="L26" s="557"/>
      <c r="M26" s="558">
        <f>K26+L26</f>
        <v>0</v>
      </c>
      <c r="N26" s="27"/>
    </row>
    <row r="27" spans="1:20" ht="15.95" customHeight="1" x14ac:dyDescent="0.2">
      <c r="A27" s="234">
        <v>615</v>
      </c>
      <c r="B27" s="240" t="s">
        <v>226</v>
      </c>
      <c r="C27" s="236"/>
      <c r="D27" s="554">
        <f>'Budget Action 1'!D27+'Budget Action 2'!D27+'Budget Action 3'!D27+'Budget Action 4'!D27+'Budget Action 5'!D27+'Budget Action 6'!D27</f>
        <v>0</v>
      </c>
      <c r="E27" s="556">
        <v>0</v>
      </c>
      <c r="F27" s="241">
        <f>D27+E27</f>
        <v>0</v>
      </c>
      <c r="G27" s="241">
        <f t="shared" si="0"/>
        <v>0</v>
      </c>
      <c r="H27" s="240"/>
      <c r="I27" s="240"/>
      <c r="J27" s="553"/>
      <c r="K27" s="553"/>
      <c r="L27" s="553"/>
      <c r="M27" s="570"/>
      <c r="N27" s="27"/>
    </row>
    <row r="28" spans="1:20" ht="15.95" customHeight="1" x14ac:dyDescent="0.2">
      <c r="A28" s="234">
        <v>616</v>
      </c>
      <c r="B28" s="240" t="s">
        <v>108</v>
      </c>
      <c r="C28" s="236"/>
      <c r="D28" s="554">
        <f>'Budget Action 1'!D28+'Budget Action 2'!D28+'Budget Action 3'!D28+'Budget Action 4'!D28+'Budget Action 5'!D28+'Budget Action 6'!D28</f>
        <v>200</v>
      </c>
      <c r="E28" s="556">
        <v>0</v>
      </c>
      <c r="F28" s="241">
        <f>D28+E28</f>
        <v>200</v>
      </c>
      <c r="G28" s="241">
        <f t="shared" si="0"/>
        <v>200</v>
      </c>
      <c r="H28" s="234">
        <v>743</v>
      </c>
      <c r="I28" s="240" t="s">
        <v>227</v>
      </c>
      <c r="J28" s="236"/>
      <c r="K28" s="236"/>
      <c r="L28" s="236"/>
      <c r="M28" s="262">
        <f>M29+M30</f>
        <v>1000</v>
      </c>
      <c r="N28" s="27"/>
    </row>
    <row r="29" spans="1:20" ht="15.95" customHeight="1" x14ac:dyDescent="0.2">
      <c r="A29" s="234">
        <v>618</v>
      </c>
      <c r="B29" s="240" t="s">
        <v>228</v>
      </c>
      <c r="C29" s="236"/>
      <c r="D29" s="236"/>
      <c r="E29" s="236"/>
      <c r="F29" s="241">
        <f>F30+F31</f>
        <v>0</v>
      </c>
      <c r="G29" s="241">
        <f t="shared" si="0"/>
        <v>0</v>
      </c>
      <c r="H29" s="230">
        <v>7431</v>
      </c>
      <c r="I29" s="230"/>
      <c r="J29" s="231" t="s">
        <v>229</v>
      </c>
      <c r="K29" s="555">
        <f>'Budget Action 1'!I29+'Budget Action 2'!I29+'Budget Action 3'!I29+'Budget Action 4'!I29+'Budget Action 5'!I29+'Budget Action 6'!I29</f>
        <v>1000</v>
      </c>
      <c r="L29" s="557"/>
      <c r="M29" s="558">
        <f t="shared" ref="M29:M30" si="1">K29+L29</f>
        <v>1000</v>
      </c>
      <c r="N29" s="27"/>
    </row>
    <row r="30" spans="1:20" ht="15.95" customHeight="1" x14ac:dyDescent="0.2">
      <c r="A30" s="233">
        <v>6181</v>
      </c>
      <c r="B30" s="232" t="s">
        <v>230</v>
      </c>
      <c r="C30" s="99"/>
      <c r="D30" s="554">
        <f>'Budget Action 1'!D30+'Budget Action 2'!D30+'Budget Action 3'!D30+'Budget Action 4'!D30+'Budget Action 5'!D30+'Budget Action 6'!D30</f>
        <v>0</v>
      </c>
      <c r="E30" s="556">
        <v>0</v>
      </c>
      <c r="F30" s="261">
        <f>D30+E30</f>
        <v>0</v>
      </c>
      <c r="G30" s="261">
        <f t="shared" si="0"/>
        <v>0</v>
      </c>
      <c r="H30" s="230">
        <v>7432</v>
      </c>
      <c r="I30" s="230"/>
      <c r="J30" s="231" t="s">
        <v>231</v>
      </c>
      <c r="K30" s="555">
        <f>'Budget Action 1'!I30+'Budget Action 2'!I30+'Budget Action 3'!I30+'Budget Action 4'!I30+'Budget Action 5'!I30+'Budget Action 6'!I30</f>
        <v>0</v>
      </c>
      <c r="L30" s="557"/>
      <c r="M30" s="558">
        <f t="shared" si="1"/>
        <v>0</v>
      </c>
      <c r="N30" s="27"/>
    </row>
    <row r="31" spans="1:20" ht="15.95" customHeight="1" x14ac:dyDescent="0.2">
      <c r="A31" s="233">
        <v>6182</v>
      </c>
      <c r="B31" s="232" t="s">
        <v>232</v>
      </c>
      <c r="C31" s="99"/>
      <c r="D31" s="554">
        <f>'Budget Action 1'!D31+'Budget Action 2'!D31+'Budget Action 3'!D31+'Budget Action 4'!D31+'Budget Action 5'!D31+'Budget Action 6'!D31</f>
        <v>0</v>
      </c>
      <c r="E31" s="556">
        <v>0</v>
      </c>
      <c r="F31" s="261">
        <f>D31+E31</f>
        <v>0</v>
      </c>
      <c r="G31" s="261">
        <f t="shared" si="0"/>
        <v>0</v>
      </c>
      <c r="H31" s="234"/>
      <c r="I31" s="240"/>
      <c r="J31" s="236"/>
      <c r="K31" s="236"/>
      <c r="L31" s="236"/>
      <c r="M31" s="262"/>
      <c r="N31" s="27"/>
      <c r="O31" s="537"/>
      <c r="P31" s="156"/>
      <c r="Q31" s="155"/>
      <c r="R31" s="156"/>
      <c r="S31" s="155"/>
    </row>
    <row r="32" spans="1:20" ht="15.95" customHeight="1" x14ac:dyDescent="0.2">
      <c r="A32" s="187">
        <v>62</v>
      </c>
      <c r="B32" s="63" t="s">
        <v>45</v>
      </c>
      <c r="C32" s="181"/>
      <c r="D32" s="181"/>
      <c r="E32" s="181"/>
      <c r="F32" s="157">
        <f>F34+F37+F38+F39+F33</f>
        <v>2069.4</v>
      </c>
      <c r="G32" s="157">
        <f t="shared" si="0"/>
        <v>2070</v>
      </c>
      <c r="H32" s="234">
        <v>744</v>
      </c>
      <c r="I32" s="240" t="s">
        <v>233</v>
      </c>
      <c r="J32" s="236"/>
      <c r="K32" s="236"/>
      <c r="L32" s="236"/>
      <c r="M32" s="262">
        <f>M33+M34+M35</f>
        <v>1000</v>
      </c>
      <c r="N32" s="27"/>
      <c r="O32" s="537"/>
      <c r="P32" s="156"/>
      <c r="Q32" s="155"/>
      <c r="R32" s="156"/>
      <c r="S32" s="155"/>
    </row>
    <row r="33" spans="1:19" ht="15.95" customHeight="1" x14ac:dyDescent="0.2">
      <c r="A33" s="234">
        <v>621</v>
      </c>
      <c r="B33" s="240" t="s">
        <v>234</v>
      </c>
      <c r="C33" s="236"/>
      <c r="D33" s="554">
        <f>'Budget Action 1'!D33+'Budget Action 2'!D33+'Budget Action 3'!D33+'Budget Action 4'!D33+'Budget Action 5'!D33+'Budget Action 6'!D33</f>
        <v>0</v>
      </c>
      <c r="E33" s="556">
        <v>0</v>
      </c>
      <c r="F33" s="241">
        <f>D33+E33</f>
        <v>0</v>
      </c>
      <c r="G33" s="241">
        <f t="shared" si="0"/>
        <v>0</v>
      </c>
      <c r="H33" s="230">
        <v>7441</v>
      </c>
      <c r="I33" s="230" t="s">
        <v>235</v>
      </c>
      <c r="J33" s="231"/>
      <c r="K33" s="555">
        <f>'Budget Action 1'!I33+'Budget Action 2'!I33+'Budget Action 3'!I33+'Budget Action 4'!I33+'Budget Action 5'!I33+'Budget Action 6'!I33</f>
        <v>1000</v>
      </c>
      <c r="L33" s="557"/>
      <c r="M33" s="558">
        <f t="shared" ref="M33:M35" si="2">K33+L33</f>
        <v>1000</v>
      </c>
      <c r="N33" s="27"/>
      <c r="O33" s="537"/>
      <c r="P33" s="156"/>
      <c r="Q33" s="155"/>
      <c r="R33" s="156"/>
      <c r="S33" s="155"/>
    </row>
    <row r="34" spans="1:19" ht="15.95" customHeight="1" x14ac:dyDescent="0.2">
      <c r="A34" s="234">
        <v>622</v>
      </c>
      <c r="B34" s="240" t="s">
        <v>236</v>
      </c>
      <c r="C34" s="236"/>
      <c r="D34" s="236"/>
      <c r="E34" s="236"/>
      <c r="F34" s="241">
        <f>F35+F36</f>
        <v>1116</v>
      </c>
      <c r="G34" s="241">
        <f t="shared" si="0"/>
        <v>1120</v>
      </c>
      <c r="H34" s="230">
        <v>7442</v>
      </c>
      <c r="I34" s="230" t="s">
        <v>235</v>
      </c>
      <c r="J34" s="231"/>
      <c r="K34" s="555">
        <f>'Budget Action 1'!I34+'Budget Action 2'!I34+'Budget Action 3'!I34+'Budget Action 4'!I34+'Budget Action 5'!I34+'Budget Action 6'!I34</f>
        <v>0</v>
      </c>
      <c r="L34" s="557"/>
      <c r="M34" s="558">
        <f t="shared" si="2"/>
        <v>0</v>
      </c>
      <c r="N34" s="27"/>
      <c r="O34" s="537"/>
      <c r="P34" s="156"/>
      <c r="Q34" s="155"/>
      <c r="R34" s="156"/>
      <c r="S34" s="155"/>
    </row>
    <row r="35" spans="1:19" ht="15.95" customHeight="1" x14ac:dyDescent="0.2">
      <c r="A35" s="233">
        <v>6228</v>
      </c>
      <c r="B35" s="232" t="s">
        <v>237</v>
      </c>
      <c r="C35" s="99"/>
      <c r="D35" s="554">
        <f>'Budget Action 1'!D35+'Budget Action 2'!D35+'Budget Action 3'!D35+'Budget Action 4'!D35+'Budget Action 5'!D35+'Budget Action 6'!D35</f>
        <v>0</v>
      </c>
      <c r="E35" s="556">
        <v>0</v>
      </c>
      <c r="F35" s="261">
        <f>D35+E35</f>
        <v>0</v>
      </c>
      <c r="G35" s="261">
        <f t="shared" si="0"/>
        <v>0</v>
      </c>
      <c r="H35" s="230">
        <v>7443</v>
      </c>
      <c r="I35" s="230" t="s">
        <v>235</v>
      </c>
      <c r="J35" s="231"/>
      <c r="K35" s="555">
        <f>'Budget Action 1'!I35+'Budget Action 2'!I35+'Budget Action 3'!I35+'Budget Action 4'!I35+'Budget Action 5'!I35+'Budget Action 6'!I35</f>
        <v>0</v>
      </c>
      <c r="L35" s="557"/>
      <c r="M35" s="558">
        <f t="shared" si="2"/>
        <v>0</v>
      </c>
      <c r="N35" s="27"/>
      <c r="O35" s="551" t="s">
        <v>242</v>
      </c>
      <c r="P35" s="156"/>
      <c r="Q35" s="155"/>
      <c r="R35" s="156"/>
      <c r="S35" s="155"/>
    </row>
    <row r="36" spans="1:19" ht="15.95" customHeight="1" x14ac:dyDescent="0.2">
      <c r="A36" s="233">
        <v>6237</v>
      </c>
      <c r="B36" s="232" t="s">
        <v>238</v>
      </c>
      <c r="C36" s="99"/>
      <c r="D36" s="554">
        <f>'Budget Action 1'!D36+'Budget Action 2'!D36+'Budget Action 3'!D36+'Budget Action 4'!D36+'Budget Action 5'!D36+'Budget Action 6'!D36</f>
        <v>1116</v>
      </c>
      <c r="E36" s="556">
        <v>0</v>
      </c>
      <c r="F36" s="261">
        <f>D36+E36</f>
        <v>1116</v>
      </c>
      <c r="G36" s="261">
        <f t="shared" si="0"/>
        <v>1120</v>
      </c>
      <c r="H36" s="100"/>
      <c r="I36" s="185"/>
      <c r="J36" s="99"/>
      <c r="K36" s="99"/>
      <c r="L36" s="99"/>
      <c r="M36" s="183"/>
      <c r="N36" s="27"/>
      <c r="O36" s="537"/>
      <c r="P36" s="156"/>
      <c r="Q36" s="155"/>
      <c r="R36" s="156"/>
      <c r="S36" s="155"/>
    </row>
    <row r="37" spans="1:19" ht="15.95" customHeight="1" x14ac:dyDescent="0.2">
      <c r="A37" s="234">
        <v>625</v>
      </c>
      <c r="B37" s="240" t="s">
        <v>43</v>
      </c>
      <c r="C37" s="236"/>
      <c r="D37" s="554">
        <f>'Budget Action 1'!D37+'Budget Action 2'!D37+'Budget Action 3'!D37+'Budget Action 4'!D37+'Budget Action 5'!D37+'Budget Action 6'!D37</f>
        <v>465</v>
      </c>
      <c r="E37" s="556">
        <v>0</v>
      </c>
      <c r="F37" s="241">
        <f>D37+E37</f>
        <v>465</v>
      </c>
      <c r="G37" s="241">
        <f t="shared" si="0"/>
        <v>470</v>
      </c>
      <c r="H37" s="234">
        <v>745</v>
      </c>
      <c r="I37" s="240" t="s">
        <v>239</v>
      </c>
      <c r="J37" s="236"/>
      <c r="K37" s="555">
        <f>'Budget Action 1'!I37+'Budget Action 2'!I37+'Budget Action 3'!I37+'Budget Action 4'!I37+'Budget Action 5'!I37+'Budget Action 6'!I37</f>
        <v>0</v>
      </c>
      <c r="L37" s="557"/>
      <c r="M37" s="262">
        <v>0</v>
      </c>
      <c r="N37" s="27"/>
      <c r="O37" s="537"/>
      <c r="P37" s="156"/>
      <c r="Q37" s="155"/>
      <c r="R37" s="156"/>
      <c r="S37" s="155"/>
    </row>
    <row r="38" spans="1:19" ht="15.95" customHeight="1" x14ac:dyDescent="0.2">
      <c r="A38" s="234">
        <v>626</v>
      </c>
      <c r="B38" s="240" t="s">
        <v>240</v>
      </c>
      <c r="C38" s="236"/>
      <c r="D38" s="554">
        <f>'Budget Action 1'!D38+'Budget Action 2'!D38+'Budget Action 3'!D38+'Budget Action 4'!D38+'Budget Action 5'!D38+'Budget Action 6'!D38</f>
        <v>478.4</v>
      </c>
      <c r="E38" s="556">
        <v>0</v>
      </c>
      <c r="F38" s="241">
        <f>D38+E38</f>
        <v>478.4</v>
      </c>
      <c r="G38" s="241">
        <f t="shared" si="0"/>
        <v>480</v>
      </c>
      <c r="H38" s="100"/>
      <c r="J38" s="99"/>
      <c r="K38" s="99"/>
      <c r="L38" s="99"/>
      <c r="M38" s="183"/>
      <c r="N38" s="27"/>
      <c r="O38" s="537"/>
      <c r="P38" s="156"/>
      <c r="Q38" s="155"/>
      <c r="R38" s="156"/>
      <c r="S38" s="155"/>
    </row>
    <row r="39" spans="1:19" ht="15.95" customHeight="1" x14ac:dyDescent="0.2">
      <c r="A39" s="234">
        <v>627</v>
      </c>
      <c r="B39" s="240" t="s">
        <v>241</v>
      </c>
      <c r="C39" s="236"/>
      <c r="D39" s="554">
        <f>'Budget Action 1'!D39+'Budget Action 2'!D39+'Budget Action 3'!D39+'Budget Action 4'!D39+'Budget Action 5'!D39+'Budget Action 6'!D39</f>
        <v>10</v>
      </c>
      <c r="E39" s="556">
        <v>0</v>
      </c>
      <c r="F39" s="241">
        <f>D39+E39</f>
        <v>10</v>
      </c>
      <c r="G39" s="241">
        <f t="shared" si="0"/>
        <v>10</v>
      </c>
      <c r="H39" s="234"/>
      <c r="I39" s="240"/>
      <c r="J39" s="236"/>
      <c r="K39" s="236"/>
      <c r="L39" s="236"/>
      <c r="M39" s="262"/>
      <c r="N39" s="27"/>
      <c r="O39" s="537"/>
      <c r="P39" s="156"/>
      <c r="Q39" s="155"/>
      <c r="R39" s="156"/>
      <c r="S39" s="155"/>
    </row>
    <row r="40" spans="1:19" ht="15.95" customHeight="1" x14ac:dyDescent="0.2">
      <c r="A40" s="103">
        <v>63</v>
      </c>
      <c r="B40" s="35" t="s">
        <v>243</v>
      </c>
      <c r="C40" s="181"/>
      <c r="D40" s="181"/>
      <c r="E40" s="181"/>
      <c r="F40" s="186">
        <f>F44+F41</f>
        <v>0</v>
      </c>
      <c r="G40" s="186">
        <f t="shared" si="0"/>
        <v>0</v>
      </c>
      <c r="H40" s="230"/>
      <c r="I40" s="230"/>
      <c r="J40" s="231"/>
      <c r="K40" s="555"/>
      <c r="L40" s="236"/>
      <c r="M40" s="558"/>
      <c r="N40" s="27"/>
      <c r="P40" s="156"/>
      <c r="Q40" s="155"/>
      <c r="R40" s="156"/>
      <c r="S40" s="155"/>
    </row>
    <row r="41" spans="1:19" ht="15.95" customHeight="1" x14ac:dyDescent="0.2">
      <c r="A41" s="234">
        <v>631</v>
      </c>
      <c r="B41" s="240" t="s">
        <v>244</v>
      </c>
      <c r="C41" s="236"/>
      <c r="D41" s="236"/>
      <c r="E41" s="236"/>
      <c r="F41" s="241">
        <f>F42+F43</f>
        <v>0</v>
      </c>
      <c r="G41" s="241">
        <f t="shared" si="0"/>
        <v>0</v>
      </c>
      <c r="H41" s="100"/>
      <c r="J41" s="99"/>
      <c r="K41" s="99"/>
      <c r="L41" s="99"/>
      <c r="M41" s="183"/>
      <c r="N41" s="27"/>
      <c r="O41" s="537"/>
      <c r="P41" s="156"/>
      <c r="Q41" s="155"/>
      <c r="R41" s="156"/>
      <c r="S41" s="155"/>
    </row>
    <row r="42" spans="1:19" ht="15.95" customHeight="1" x14ac:dyDescent="0.2">
      <c r="A42" s="233">
        <v>631</v>
      </c>
      <c r="B42" s="232" t="s">
        <v>245</v>
      </c>
      <c r="C42" s="236"/>
      <c r="D42" s="554">
        <f>'Budget Action 1'!D42+'Budget Action 2'!D42+'Budget Action 3'!D42+'Budget Action 4'!D42+'Budget Action 5'!D42+'Budget Action 6'!D42</f>
        <v>0</v>
      </c>
      <c r="E42" s="556">
        <v>0</v>
      </c>
      <c r="F42" s="261">
        <f t="shared" ref="F42:F43" si="3">D42+E42</f>
        <v>0</v>
      </c>
      <c r="G42" s="261">
        <f t="shared" si="0"/>
        <v>0</v>
      </c>
      <c r="H42" s="234">
        <v>746</v>
      </c>
      <c r="I42" s="240" t="s">
        <v>246</v>
      </c>
      <c r="J42" s="236"/>
      <c r="K42" s="236"/>
      <c r="L42" s="236"/>
      <c r="M42" s="262">
        <f>SUM(M43)</f>
        <v>0</v>
      </c>
      <c r="N42" s="27"/>
      <c r="O42" s="537"/>
      <c r="P42" s="156"/>
      <c r="Q42" s="155"/>
      <c r="R42" s="156"/>
      <c r="S42" s="155"/>
    </row>
    <row r="43" spans="1:19" ht="15.95" customHeight="1" x14ac:dyDescent="0.2">
      <c r="A43" s="233">
        <v>6313</v>
      </c>
      <c r="B43" s="232" t="s">
        <v>247</v>
      </c>
      <c r="C43" s="99"/>
      <c r="D43" s="554">
        <f>'Budget Action 1'!D43+'Budget Action 2'!D43+'Budget Action 3'!D43+'Budget Action 4'!D43+'Budget Action 5'!D43+'Budget Action 6'!D43</f>
        <v>0</v>
      </c>
      <c r="E43" s="556">
        <v>0</v>
      </c>
      <c r="F43" s="261">
        <f t="shared" si="3"/>
        <v>0</v>
      </c>
      <c r="G43" s="261">
        <f t="shared" si="0"/>
        <v>0</v>
      </c>
      <c r="H43" s="230">
        <v>7461</v>
      </c>
      <c r="I43" s="230" t="s">
        <v>248</v>
      </c>
      <c r="J43" s="231"/>
      <c r="K43" s="555">
        <f>'Budget Action 1'!I43+'Budget Action 2'!I43+'Budget Action 3'!I43+'Budget Action 4'!I43+'Budget Action 5'!I43+'Budget Action 6'!I43</f>
        <v>0</v>
      </c>
      <c r="L43" s="557"/>
      <c r="M43" s="558">
        <f>K43+L43</f>
        <v>0</v>
      </c>
      <c r="N43" s="27"/>
      <c r="O43" s="537"/>
      <c r="P43" s="156"/>
      <c r="Q43" s="155"/>
      <c r="R43" s="156"/>
      <c r="S43" s="155"/>
    </row>
    <row r="44" spans="1:19" ht="15.95" customHeight="1" x14ac:dyDescent="0.2">
      <c r="A44" s="234">
        <v>635</v>
      </c>
      <c r="B44" s="240" t="s">
        <v>249</v>
      </c>
      <c r="C44" s="236"/>
      <c r="D44" s="554">
        <f>'Budget Action 1'!D44+'Budget Action 2'!D44+'Budget Action 3'!D44+'Budget Action 4'!D44+'Budget Action 5'!D44+'Budget Action 6'!D44</f>
        <v>0</v>
      </c>
      <c r="E44" s="556">
        <v>0</v>
      </c>
      <c r="F44" s="241">
        <f>D44+E44</f>
        <v>0</v>
      </c>
      <c r="G44" s="241">
        <f t="shared" si="0"/>
        <v>0</v>
      </c>
      <c r="H44" s="234"/>
      <c r="I44" s="240"/>
      <c r="J44" s="236"/>
      <c r="K44" s="236"/>
      <c r="L44" s="236"/>
      <c r="M44" s="241"/>
      <c r="N44" s="27"/>
      <c r="O44" s="537"/>
      <c r="P44" s="156"/>
      <c r="Q44" s="155"/>
      <c r="R44" s="156"/>
      <c r="S44" s="155"/>
    </row>
    <row r="45" spans="1:19" ht="15.95" customHeight="1" x14ac:dyDescent="0.2">
      <c r="A45" s="103">
        <v>64</v>
      </c>
      <c r="B45" s="35" t="s">
        <v>27</v>
      </c>
      <c r="C45" s="181"/>
      <c r="D45" s="181"/>
      <c r="E45" s="181"/>
      <c r="F45" s="157">
        <f>F46+F47+F48</f>
        <v>879.29</v>
      </c>
      <c r="G45" s="157">
        <f t="shared" si="0"/>
        <v>880</v>
      </c>
      <c r="H45" s="234"/>
      <c r="I45" s="240"/>
      <c r="J45" s="236"/>
      <c r="K45" s="236"/>
      <c r="L45" s="236"/>
      <c r="M45" s="241"/>
      <c r="N45" s="27"/>
      <c r="O45" s="537"/>
      <c r="P45" s="156"/>
      <c r="Q45" s="155"/>
      <c r="R45" s="156"/>
      <c r="S45" s="155"/>
    </row>
    <row r="46" spans="1:19" ht="15.95" customHeight="1" x14ac:dyDescent="0.2">
      <c r="A46" s="234">
        <v>641</v>
      </c>
      <c r="B46" s="235" t="s">
        <v>33</v>
      </c>
      <c r="C46" s="236"/>
      <c r="D46" s="554">
        <f>'Budget Action 1'!D46+'Budget Action 2'!D46+'Budget Action 3'!D46+'Budget Action 4'!D46+'Budget Action 5'!D46+'Budget Action 6'!D46</f>
        <v>503.46000000000004</v>
      </c>
      <c r="E46" s="556">
        <v>0</v>
      </c>
      <c r="F46" s="241">
        <f t="shared" ref="F46:F47" si="4">D46+E46</f>
        <v>503.46000000000004</v>
      </c>
      <c r="G46" s="241">
        <f t="shared" si="0"/>
        <v>510</v>
      </c>
      <c r="H46" s="234"/>
      <c r="I46" s="240"/>
      <c r="J46" s="236"/>
      <c r="K46" s="236"/>
      <c r="L46" s="236"/>
      <c r="M46" s="241"/>
      <c r="N46" s="27"/>
      <c r="O46" s="537"/>
      <c r="P46" s="156"/>
      <c r="Q46" s="155"/>
      <c r="R46" s="156"/>
      <c r="S46" s="155"/>
    </row>
    <row r="47" spans="1:19" ht="15.95" customHeight="1" x14ac:dyDescent="0.2">
      <c r="A47" s="234">
        <v>645</v>
      </c>
      <c r="B47" s="238" t="s">
        <v>37</v>
      </c>
      <c r="C47" s="236"/>
      <c r="D47" s="554">
        <f>'Budget Action 1'!D47+'Budget Action 2'!D47+'Budget Action 3'!D47+'Budget Action 4'!D47+'Budget Action 5'!D47+'Budget Action 6'!D47</f>
        <v>375.82999999999993</v>
      </c>
      <c r="E47" s="556">
        <v>0</v>
      </c>
      <c r="F47" s="241">
        <f t="shared" si="4"/>
        <v>375.82999999999993</v>
      </c>
      <c r="G47" s="241">
        <f t="shared" si="0"/>
        <v>380</v>
      </c>
      <c r="H47" s="154">
        <v>75</v>
      </c>
      <c r="I47" s="35" t="s">
        <v>250</v>
      </c>
      <c r="J47" s="99"/>
      <c r="K47" s="99"/>
      <c r="L47" s="99"/>
      <c r="M47" s="186">
        <f>M50+M51+M52</f>
        <v>0</v>
      </c>
      <c r="N47" s="27"/>
      <c r="O47" s="537"/>
      <c r="P47" s="156"/>
      <c r="Q47" s="155"/>
      <c r="R47" s="156"/>
      <c r="S47" s="155"/>
    </row>
    <row r="48" spans="1:19" ht="15.95" customHeight="1" x14ac:dyDescent="0.2">
      <c r="A48" s="234">
        <v>647</v>
      </c>
      <c r="B48" s="240" t="s">
        <v>251</v>
      </c>
      <c r="C48" s="236"/>
      <c r="D48" s="236"/>
      <c r="E48" s="236"/>
      <c r="F48" s="239">
        <f>F49+F50+F51+F52</f>
        <v>0</v>
      </c>
      <c r="G48" s="239">
        <f t="shared" si="0"/>
        <v>0</v>
      </c>
      <c r="H48" s="234"/>
      <c r="I48" s="240"/>
      <c r="J48" s="236"/>
      <c r="K48" s="236"/>
      <c r="L48" s="236"/>
      <c r="M48" s="241"/>
      <c r="N48" s="27"/>
      <c r="O48" s="537"/>
      <c r="P48" s="156"/>
      <c r="Q48" s="155"/>
      <c r="R48" s="156"/>
      <c r="S48" s="155"/>
    </row>
    <row r="49" spans="1:19" ht="15.95" customHeight="1" x14ac:dyDescent="0.2">
      <c r="A49" s="233">
        <v>6471</v>
      </c>
      <c r="B49" s="232" t="s">
        <v>252</v>
      </c>
      <c r="C49" s="99"/>
      <c r="D49" s="554">
        <f>'Budget Action 1'!D49+'Budget Action 2'!D49+'Budget Action 3'!D49+'Budget Action 4'!D49+'Budget Action 5'!D49+'Budget Action 6'!D49</f>
        <v>0</v>
      </c>
      <c r="E49" s="556">
        <v>0</v>
      </c>
      <c r="F49" s="261">
        <f>D49+E49</f>
        <v>0</v>
      </c>
      <c r="G49" s="261">
        <f t="shared" si="0"/>
        <v>0</v>
      </c>
      <c r="H49" s="234"/>
      <c r="I49" s="240"/>
      <c r="J49" s="236"/>
      <c r="K49" s="236"/>
      <c r="L49" s="236"/>
      <c r="M49" s="241"/>
      <c r="N49" s="27"/>
      <c r="O49" s="537"/>
      <c r="P49" s="156"/>
      <c r="Q49" s="155"/>
      <c r="R49" s="156"/>
      <c r="S49" s="155"/>
    </row>
    <row r="50" spans="1:19" ht="15.95" customHeight="1" x14ac:dyDescent="0.2">
      <c r="A50" s="233">
        <v>6475</v>
      </c>
      <c r="B50" s="232" t="s">
        <v>253</v>
      </c>
      <c r="C50" s="99"/>
      <c r="D50" s="554">
        <f>'Budget Action 1'!D50+'Budget Action 2'!D50+'Budget Action 3'!D50+'Budget Action 4'!D50+'Budget Action 5'!D50+'Budget Action 6'!D50</f>
        <v>0</v>
      </c>
      <c r="E50" s="556">
        <v>0</v>
      </c>
      <c r="F50" s="261">
        <f>D50+E50</f>
        <v>0</v>
      </c>
      <c r="G50" s="261">
        <f t="shared" si="0"/>
        <v>0</v>
      </c>
      <c r="H50" s="234">
        <v>754</v>
      </c>
      <c r="I50" s="240" t="s">
        <v>254</v>
      </c>
      <c r="J50" s="236"/>
      <c r="K50" s="555">
        <f>'Budget Action 1'!I50+'Budget Action 2'!I50+'Budget Action 3'!I50+'Budget Action 4'!I50+'Budget Action 5'!I50+'Budget Action 6'!I50</f>
        <v>0</v>
      </c>
      <c r="L50" s="557"/>
      <c r="M50" s="241">
        <f>K50+L50</f>
        <v>0</v>
      </c>
      <c r="N50" s="27"/>
      <c r="O50" s="537"/>
      <c r="P50" s="156"/>
      <c r="Q50" s="155"/>
      <c r="R50" s="156"/>
      <c r="S50" s="155"/>
    </row>
    <row r="51" spans="1:19" ht="15.95" customHeight="1" x14ac:dyDescent="0.2">
      <c r="A51" s="266">
        <v>64751</v>
      </c>
      <c r="B51" s="232" t="s">
        <v>255</v>
      </c>
      <c r="C51" s="99"/>
      <c r="D51" s="554">
        <f>'Budget Action 1'!D51+'Budget Action 2'!D51+'Budget Action 3'!D51+'Budget Action 4'!D51+'Budget Action 5'!D51+'Budget Action 6'!D51</f>
        <v>0</v>
      </c>
      <c r="E51" s="556">
        <v>0</v>
      </c>
      <c r="F51" s="261">
        <f>D51+E51</f>
        <v>0</v>
      </c>
      <c r="G51" s="261">
        <f t="shared" si="0"/>
        <v>0</v>
      </c>
      <c r="H51" s="234">
        <v>755</v>
      </c>
      <c r="I51" s="240" t="s">
        <v>256</v>
      </c>
      <c r="J51" s="236"/>
      <c r="K51" s="555">
        <f>'Budget Action 1'!I51+'Budget Action 2'!I51+'Budget Action 3'!I51+'Budget Action 4'!I51+'Budget Action 5'!I51+'Budget Action 6'!I51</f>
        <v>0</v>
      </c>
      <c r="L51" s="557"/>
      <c r="M51" s="241">
        <f>K51+L51</f>
        <v>0</v>
      </c>
      <c r="N51" s="27"/>
      <c r="O51" s="537"/>
      <c r="P51" s="156"/>
      <c r="Q51" s="155"/>
      <c r="R51" s="156"/>
      <c r="S51" s="155"/>
    </row>
    <row r="52" spans="1:19" ht="15.95" customHeight="1" x14ac:dyDescent="0.2">
      <c r="A52" s="266">
        <v>64752</v>
      </c>
      <c r="B52" s="232" t="s">
        <v>257</v>
      </c>
      <c r="C52" s="99"/>
      <c r="D52" s="554">
        <f>'Budget Action 1'!D52+'Budget Action 2'!D52+'Budget Action 3'!D52+'Budget Action 4'!D52+'Budget Action 5'!D52+'Budget Action 6'!D52</f>
        <v>0</v>
      </c>
      <c r="E52" s="556">
        <v>0</v>
      </c>
      <c r="F52" s="261">
        <f t="shared" ref="F52" si="5">D52+E52</f>
        <v>0</v>
      </c>
      <c r="G52" s="261">
        <f t="shared" si="0"/>
        <v>0</v>
      </c>
      <c r="H52" s="234">
        <v>756</v>
      </c>
      <c r="I52" s="240" t="s">
        <v>258</v>
      </c>
      <c r="J52" s="236"/>
      <c r="K52" s="555">
        <f>'Budget Action 1'!I52+'Budget Action 2'!I52+'Budget Action 3'!I52+'Budget Action 4'!I52+'Budget Action 5'!I52+'Budget Action 6'!I52</f>
        <v>0</v>
      </c>
      <c r="L52" s="557"/>
      <c r="M52" s="241">
        <f>K52+L52</f>
        <v>0</v>
      </c>
      <c r="N52" s="27"/>
      <c r="O52" s="537"/>
      <c r="P52" s="156"/>
      <c r="Q52" s="155"/>
      <c r="R52" s="156"/>
      <c r="S52" s="155"/>
    </row>
    <row r="53" spans="1:19" ht="15.95" customHeight="1" x14ac:dyDescent="0.2">
      <c r="A53" s="103">
        <v>65</v>
      </c>
      <c r="B53" s="63" t="s">
        <v>259</v>
      </c>
      <c r="C53" s="99"/>
      <c r="D53" s="554">
        <f>'Budget Action 1'!D53+'Budget Action 2'!D53+'Budget Action 3'!D53+'Budget Action 4'!D53+'Budget Action 5'!D53+'Budget Action 6'!D53</f>
        <v>0</v>
      </c>
      <c r="E53" s="556">
        <v>0</v>
      </c>
      <c r="F53" s="36">
        <f>D53+E53</f>
        <v>0</v>
      </c>
      <c r="G53" s="36">
        <f t="shared" si="0"/>
        <v>0</v>
      </c>
      <c r="H53" s="189"/>
      <c r="I53" s="166"/>
      <c r="J53" s="190"/>
      <c r="K53" s="190"/>
      <c r="L53" s="190"/>
      <c r="M53" s="175"/>
      <c r="N53" s="27"/>
      <c r="O53" s="537"/>
      <c r="P53" s="156"/>
      <c r="Q53" s="155"/>
      <c r="R53" s="156"/>
      <c r="S53" s="155"/>
    </row>
    <row r="54" spans="1:19" ht="15.95" customHeight="1" thickBot="1" x14ac:dyDescent="0.25">
      <c r="A54" s="191"/>
      <c r="C54" s="99"/>
      <c r="D54" s="99"/>
      <c r="E54" s="99"/>
      <c r="F54" s="175"/>
      <c r="G54" s="175"/>
      <c r="H54" s="189"/>
      <c r="I54" s="166"/>
      <c r="J54" s="190"/>
      <c r="K54" s="190"/>
      <c r="L54" s="190"/>
      <c r="M54" s="175"/>
      <c r="N54" s="27"/>
      <c r="O54" s="537"/>
      <c r="P54" s="156"/>
      <c r="Q54" s="155"/>
      <c r="R54" s="156"/>
      <c r="S54" s="155"/>
    </row>
    <row r="55" spans="1:19" ht="15.95" customHeight="1" thickBot="1" x14ac:dyDescent="0.25">
      <c r="A55" s="248"/>
      <c r="B55" s="242"/>
      <c r="C55" s="243" t="s">
        <v>260</v>
      </c>
      <c r="D55" s="243"/>
      <c r="E55" s="243"/>
      <c r="F55" s="559">
        <f>F8+F24+F32+F40+F45+F53</f>
        <v>11537.89</v>
      </c>
      <c r="G55" s="559">
        <f t="shared" si="0"/>
        <v>11540</v>
      </c>
      <c r="H55" s="192"/>
      <c r="I55" s="193"/>
      <c r="J55" s="194" t="s">
        <v>260</v>
      </c>
      <c r="K55" s="194"/>
      <c r="L55" s="194"/>
      <c r="M55" s="560">
        <f>M43+M22+M8+M17</f>
        <v>2000</v>
      </c>
      <c r="N55" s="27"/>
      <c r="O55" s="537"/>
      <c r="P55" s="156"/>
      <c r="Q55" s="155"/>
      <c r="R55" s="156"/>
      <c r="S55" s="155"/>
    </row>
    <row r="56" spans="1:19" ht="15.95" customHeight="1" x14ac:dyDescent="0.2">
      <c r="A56" s="187">
        <v>66</v>
      </c>
      <c r="B56" s="35" t="s">
        <v>261</v>
      </c>
      <c r="C56" s="195"/>
      <c r="D56" s="195"/>
      <c r="E56" s="195"/>
      <c r="F56" s="179">
        <f>F57+F58</f>
        <v>0</v>
      </c>
      <c r="G56" s="179">
        <f t="shared" si="0"/>
        <v>0</v>
      </c>
      <c r="H56" s="154">
        <v>76</v>
      </c>
      <c r="I56" s="35" t="s">
        <v>262</v>
      </c>
      <c r="J56" s="64"/>
      <c r="K56" s="64"/>
      <c r="L56" s="64"/>
      <c r="M56" s="196">
        <f>M57+M58+M59</f>
        <v>0</v>
      </c>
      <c r="N56" s="27"/>
      <c r="O56" s="537"/>
      <c r="P56" s="156"/>
      <c r="Q56" s="155"/>
      <c r="R56" s="156"/>
      <c r="S56" s="155"/>
    </row>
    <row r="57" spans="1:19" ht="15.95" customHeight="1" x14ac:dyDescent="0.2">
      <c r="A57" s="234">
        <v>661</v>
      </c>
      <c r="B57" s="240" t="s">
        <v>263</v>
      </c>
      <c r="C57" s="236"/>
      <c r="D57" s="554">
        <f>'Budget Action 1'!D57+'Budget Action 2'!D57+'Budget Action 3'!D57+'Budget Action 4'!D57+'Budget Action 5'!D57+'Budget Action 6'!D57</f>
        <v>0</v>
      </c>
      <c r="E57" s="556">
        <v>0</v>
      </c>
      <c r="F57" s="241">
        <f t="shared" ref="F57:F58" si="6">D57+E57</f>
        <v>0</v>
      </c>
      <c r="G57" s="241">
        <f t="shared" si="0"/>
        <v>0</v>
      </c>
      <c r="H57" s="234">
        <v>761</v>
      </c>
      <c r="I57" s="240" t="s">
        <v>264</v>
      </c>
      <c r="J57" s="236"/>
      <c r="K57" s="555">
        <f>'Budget Action 1'!I57+'Budget Action 2'!I57+'Budget Action 3'!I57+'Budget Action 4'!I57+'Budget Action 5'!I57+'Budget Action 6'!I57</f>
        <v>0</v>
      </c>
      <c r="L57" s="557"/>
      <c r="M57" s="241">
        <f>K57+L57</f>
        <v>0</v>
      </c>
      <c r="N57" s="27"/>
      <c r="O57" s="537"/>
      <c r="P57" s="156"/>
      <c r="Q57" s="155"/>
      <c r="R57" s="156"/>
      <c r="S57" s="155"/>
    </row>
    <row r="58" spans="1:19" ht="15.95" customHeight="1" x14ac:dyDescent="0.2">
      <c r="A58" s="234">
        <v>667</v>
      </c>
      <c r="B58" s="240" t="s">
        <v>265</v>
      </c>
      <c r="C58" s="236"/>
      <c r="D58" s="554">
        <f>'Budget Action 1'!D58+'Budget Action 2'!D58+'Budget Action 3'!D58+'Budget Action 4'!D58+'Budget Action 5'!D58+'Budget Action 6'!D58</f>
        <v>0</v>
      </c>
      <c r="E58" s="556">
        <v>0</v>
      </c>
      <c r="F58" s="241">
        <f t="shared" si="6"/>
        <v>0</v>
      </c>
      <c r="G58" s="241">
        <f t="shared" si="0"/>
        <v>0</v>
      </c>
      <c r="H58" s="234">
        <v>762</v>
      </c>
      <c r="I58" s="240" t="s">
        <v>266</v>
      </c>
      <c r="J58" s="236"/>
      <c r="K58" s="555">
        <f>'Budget Action 1'!I58+'Budget Action 2'!I58+'Budget Action 3'!I58+'Budget Action 4'!I58+'Budget Action 5'!I58+'Budget Action 6'!I58</f>
        <v>0</v>
      </c>
      <c r="L58" s="557"/>
      <c r="M58" s="241">
        <f>K58+L58</f>
        <v>0</v>
      </c>
      <c r="N58" s="27"/>
      <c r="O58" s="537"/>
      <c r="P58" s="156"/>
      <c r="Q58" s="155"/>
      <c r="R58" s="156"/>
      <c r="S58" s="155"/>
    </row>
    <row r="59" spans="1:19" ht="15.95" customHeight="1" x14ac:dyDescent="0.2">
      <c r="A59" s="234"/>
      <c r="B59" s="240"/>
      <c r="C59" s="236"/>
      <c r="D59" s="236"/>
      <c r="E59" s="236"/>
      <c r="F59" s="241"/>
      <c r="G59" s="241"/>
      <c r="H59" s="234">
        <v>767</v>
      </c>
      <c r="I59" s="240" t="s">
        <v>267</v>
      </c>
      <c r="J59" s="236"/>
      <c r="K59" s="555">
        <f>'Budget Action 1'!I59+'Budget Action 2'!I59+'Budget Action 3'!I59+'Budget Action 4'!I59+'Budget Action 5'!I59+'Budget Action 6'!I59</f>
        <v>0</v>
      </c>
      <c r="L59" s="557"/>
      <c r="M59" s="241">
        <f>K59+L59</f>
        <v>0</v>
      </c>
      <c r="N59" s="27"/>
      <c r="O59" s="537"/>
      <c r="P59" s="156"/>
      <c r="Q59" s="155"/>
      <c r="R59" s="156"/>
      <c r="S59" s="155"/>
    </row>
    <row r="60" spans="1:19" ht="15.95" customHeight="1" x14ac:dyDescent="0.2">
      <c r="A60" s="191"/>
      <c r="C60" s="99"/>
      <c r="D60" s="99"/>
      <c r="E60" s="99"/>
      <c r="F60" s="175"/>
      <c r="G60" s="175"/>
      <c r="H60" s="104"/>
      <c r="I60" s="41"/>
      <c r="J60" s="67"/>
      <c r="K60" s="67"/>
      <c r="L60" s="67"/>
      <c r="M60" s="183"/>
      <c r="N60" s="27"/>
      <c r="P60" s="63"/>
      <c r="Q60" s="63"/>
      <c r="R60" s="63"/>
      <c r="S60" s="168"/>
    </row>
    <row r="61" spans="1:19" ht="15.95" customHeight="1" thickBot="1" x14ac:dyDescent="0.25">
      <c r="A61" s="197"/>
      <c r="B61" s="724"/>
      <c r="C61" s="725"/>
      <c r="D61" s="523"/>
      <c r="E61" s="523"/>
      <c r="F61" s="158"/>
      <c r="G61" s="158"/>
      <c r="H61" s="104"/>
      <c r="I61" s="733"/>
      <c r="J61" s="734"/>
      <c r="K61" s="158"/>
      <c r="L61" s="158"/>
      <c r="M61" s="158"/>
      <c r="N61" s="27"/>
      <c r="P61" s="63"/>
      <c r="Q61" s="63"/>
      <c r="R61" s="63"/>
      <c r="S61" s="200"/>
    </row>
    <row r="62" spans="1:19" ht="15.95" customHeight="1" thickBot="1" x14ac:dyDescent="0.25">
      <c r="A62" s="248"/>
      <c r="B62" s="242"/>
      <c r="C62" s="243" t="s">
        <v>268</v>
      </c>
      <c r="D62" s="243"/>
      <c r="E62" s="243"/>
      <c r="F62" s="560">
        <f>F56</f>
        <v>0</v>
      </c>
      <c r="G62" s="560">
        <f t="shared" ref="G62" si="7">ROUNDUP(F62,-1)</f>
        <v>0</v>
      </c>
      <c r="H62" s="562"/>
      <c r="I62" s="563"/>
      <c r="J62" s="564" t="s">
        <v>269</v>
      </c>
      <c r="K62" s="564"/>
      <c r="L62" s="564"/>
      <c r="M62" s="560">
        <f>M56</f>
        <v>0</v>
      </c>
      <c r="N62" s="27"/>
      <c r="P62" s="63"/>
      <c r="Q62" s="63"/>
      <c r="R62" s="63"/>
      <c r="S62" s="200"/>
    </row>
    <row r="63" spans="1:19" ht="15.95" customHeight="1" x14ac:dyDescent="0.2">
      <c r="A63" s="197"/>
      <c r="B63" s="726"/>
      <c r="C63" s="727"/>
      <c r="D63" s="524"/>
      <c r="E63" s="524"/>
      <c r="F63" s="198"/>
      <c r="G63" s="198"/>
      <c r="H63" s="167"/>
      <c r="I63" s="726"/>
      <c r="J63" s="727"/>
      <c r="K63" s="524"/>
      <c r="L63" s="524"/>
      <c r="M63" s="196"/>
      <c r="N63" s="27"/>
      <c r="P63" s="63"/>
      <c r="Q63" s="63"/>
      <c r="R63" s="63"/>
      <c r="S63" s="200"/>
    </row>
    <row r="64" spans="1:19" ht="15.95" customHeight="1" x14ac:dyDescent="0.2">
      <c r="A64" s="187">
        <v>67</v>
      </c>
      <c r="B64" s="35" t="s">
        <v>270</v>
      </c>
      <c r="C64" s="195"/>
      <c r="D64" s="195"/>
      <c r="E64" s="195"/>
      <c r="F64" s="199">
        <f>F65+F66+F67</f>
        <v>0</v>
      </c>
      <c r="G64" s="199">
        <f t="shared" ref="G64:G68" si="8">ROUNDUP(F64,-1)</f>
        <v>0</v>
      </c>
      <c r="H64" s="166">
        <v>77</v>
      </c>
      <c r="I64" s="35" t="s">
        <v>271</v>
      </c>
      <c r="J64" s="64"/>
      <c r="K64" s="64"/>
      <c r="L64" s="64"/>
      <c r="M64" s="157">
        <f>M65+M66+M67</f>
        <v>0</v>
      </c>
      <c r="N64" s="27"/>
      <c r="P64" s="63"/>
      <c r="Q64" s="63"/>
      <c r="R64" s="63"/>
      <c r="S64" s="200"/>
    </row>
    <row r="65" spans="1:19" ht="15.95" customHeight="1" x14ac:dyDescent="0.2">
      <c r="A65" s="234">
        <v>671</v>
      </c>
      <c r="B65" s="240" t="s">
        <v>272</v>
      </c>
      <c r="C65" s="236"/>
      <c r="D65" s="554">
        <f>'Budget Action 1'!D65+'Budget Action 2'!D65+'Budget Action 3'!D65+'Budget Action 4'!D65</f>
        <v>0</v>
      </c>
      <c r="E65" s="556">
        <v>0</v>
      </c>
      <c r="F65" s="241">
        <f t="shared" ref="F65:F67" si="9">D65+E65</f>
        <v>0</v>
      </c>
      <c r="G65" s="241">
        <f t="shared" si="8"/>
        <v>0</v>
      </c>
      <c r="H65" s="234">
        <v>771</v>
      </c>
      <c r="I65" s="240" t="s">
        <v>272</v>
      </c>
      <c r="J65" s="236"/>
      <c r="K65" s="555">
        <f>'Budget Action 1'!I65+'Budget Action 2'!I65+'Budget Action 3'!I65+'Budget Action 4'!I65+'Budget Action 5'!I65+'Budget Action 6'!I65</f>
        <v>0</v>
      </c>
      <c r="L65" s="557"/>
      <c r="M65" s="241">
        <f>K65+L65</f>
        <v>0</v>
      </c>
      <c r="N65" s="27"/>
      <c r="P65" s="63"/>
      <c r="Q65" s="63"/>
      <c r="R65" s="63"/>
      <c r="S65" s="200"/>
    </row>
    <row r="66" spans="1:19" ht="15.95" customHeight="1" x14ac:dyDescent="0.2">
      <c r="A66" s="234">
        <v>672</v>
      </c>
      <c r="B66" s="240" t="s">
        <v>273</v>
      </c>
      <c r="C66" s="236"/>
      <c r="D66" s="554">
        <f>'Budget Action 1'!D66+'Budget Action 2'!D66+'Budget Action 3'!D66+'Budget Action 4'!D66</f>
        <v>0</v>
      </c>
      <c r="E66" s="556">
        <v>0</v>
      </c>
      <c r="F66" s="241">
        <f t="shared" si="9"/>
        <v>0</v>
      </c>
      <c r="G66" s="241">
        <f t="shared" si="8"/>
        <v>0</v>
      </c>
      <c r="H66" s="234">
        <v>772</v>
      </c>
      <c r="I66" s="240" t="s">
        <v>274</v>
      </c>
      <c r="J66" s="236"/>
      <c r="K66" s="555">
        <f>'Budget Action 1'!I66+'Budget Action 2'!I66+'Budget Action 3'!I66+'Budget Action 4'!I66+'Budget Action 5'!I66+'Budget Action 6'!I66</f>
        <v>0</v>
      </c>
      <c r="L66" s="557"/>
      <c r="M66" s="241">
        <f>K66+L66</f>
        <v>0</v>
      </c>
      <c r="N66" s="27"/>
      <c r="O66" s="543" t="s">
        <v>279</v>
      </c>
      <c r="P66" s="63"/>
      <c r="Q66" s="63"/>
      <c r="R66" s="63"/>
      <c r="S66" s="201"/>
    </row>
    <row r="67" spans="1:19" ht="15.95" customHeight="1" x14ac:dyDescent="0.2">
      <c r="A67" s="234">
        <v>675</v>
      </c>
      <c r="B67" s="240" t="s">
        <v>275</v>
      </c>
      <c r="C67" s="236"/>
      <c r="D67" s="554">
        <f>'Budget Action 1'!D67+'Budget Action 2'!D67+'Budget Action 3'!D67+'Budget Action 4'!D67</f>
        <v>0</v>
      </c>
      <c r="E67" s="556">
        <v>0</v>
      </c>
      <c r="F67" s="241">
        <f t="shared" si="9"/>
        <v>0</v>
      </c>
      <c r="G67" s="241">
        <f t="shared" si="8"/>
        <v>0</v>
      </c>
      <c r="H67" s="234"/>
      <c r="I67" s="240" t="s">
        <v>275</v>
      </c>
      <c r="J67" s="236"/>
      <c r="K67" s="555">
        <f>'Budget Action 1'!I67+'Budget Action 2'!I67+'Budget Action 3'!I67+'Budget Action 4'!I67+'Budget Action 5'!I67+'Budget Action 6'!I67</f>
        <v>0</v>
      </c>
      <c r="L67" s="557"/>
      <c r="M67" s="241">
        <f>K67+L67</f>
        <v>0</v>
      </c>
      <c r="N67" s="27"/>
      <c r="S67" s="174"/>
    </row>
    <row r="68" spans="1:19" ht="15.95" customHeight="1" x14ac:dyDescent="0.2">
      <c r="A68" s="103">
        <v>68</v>
      </c>
      <c r="B68" s="35" t="s">
        <v>172</v>
      </c>
      <c r="C68" s="195"/>
      <c r="D68" s="554">
        <f>'Budget Action 1'!D68+'Budget Action 2'!D68+'Budget Action 3'!D68+'Budget Action 4'!D68</f>
        <v>0</v>
      </c>
      <c r="E68" s="556">
        <v>0</v>
      </c>
      <c r="F68" s="36">
        <f>D68+E68</f>
        <v>0</v>
      </c>
      <c r="G68" s="36">
        <f t="shared" si="8"/>
        <v>0</v>
      </c>
      <c r="H68" s="166">
        <v>78</v>
      </c>
      <c r="I68" s="35" t="s">
        <v>276</v>
      </c>
      <c r="J68" s="99"/>
      <c r="K68" s="555">
        <f>'Budget Action 1'!I68+'Budget Action 2'!I68+'Budget Action 3'!I68+'Budget Action 4'!I68+'Budget Action 5'!I68+'Budget Action 6'!I68</f>
        <v>0</v>
      </c>
      <c r="L68" s="557"/>
      <c r="M68" s="576">
        <f>K68+L68</f>
        <v>0</v>
      </c>
      <c r="N68" s="27"/>
      <c r="S68" s="174"/>
    </row>
    <row r="69" spans="1:19" ht="15.95" customHeight="1" x14ac:dyDescent="0.2">
      <c r="A69" s="103"/>
      <c r="B69" s="35"/>
      <c r="C69" s="195"/>
      <c r="D69" s="195"/>
      <c r="E69" s="195"/>
      <c r="F69" s="202"/>
      <c r="G69" s="202"/>
      <c r="H69" s="203">
        <v>79</v>
      </c>
      <c r="I69" s="35" t="s">
        <v>277</v>
      </c>
      <c r="J69" s="99"/>
      <c r="K69" s="99"/>
      <c r="L69" s="99"/>
      <c r="M69" s="157">
        <f>M70</f>
        <v>0</v>
      </c>
      <c r="N69" s="27"/>
      <c r="S69" s="174"/>
    </row>
    <row r="70" spans="1:19" ht="15.95" customHeight="1" thickBot="1" x14ac:dyDescent="0.25">
      <c r="A70" s="103">
        <v>69</v>
      </c>
      <c r="B70" s="35" t="s">
        <v>278</v>
      </c>
      <c r="C70" s="204"/>
      <c r="D70" s="571">
        <f>'Budget Action 1'!D70+'Budget Action 2'!D70+'Budget Action 3'!D70+'Budget Action 4'!D70+'Budget Action 5'!D70+'Budget Action 6'!D70</f>
        <v>0</v>
      </c>
      <c r="E70" s="572">
        <v>0</v>
      </c>
      <c r="F70" s="573">
        <f>D70+E70</f>
        <v>0</v>
      </c>
      <c r="G70" s="573">
        <f t="shared" ref="G70:G71" si="10">ROUNDUP(F70,-1)</f>
        <v>0</v>
      </c>
      <c r="H70" s="234">
        <v>792</v>
      </c>
      <c r="I70" s="240" t="s">
        <v>65</v>
      </c>
      <c r="J70" s="236"/>
      <c r="K70" s="555">
        <f>'Budget Action 1'!I70+'Budget Action 2'!I70+'Budget Action 3'!I70+'Budget Action 4'!I70+'Budget Action 5'!I70+'Budget Action 6'!I70</f>
        <v>0</v>
      </c>
      <c r="L70" s="557"/>
      <c r="M70" s="241">
        <f>K70+L70</f>
        <v>0</v>
      </c>
      <c r="N70" s="27"/>
    </row>
    <row r="71" spans="1:19" ht="15.95" customHeight="1" thickBot="1" x14ac:dyDescent="0.25">
      <c r="A71" s="248"/>
      <c r="B71" s="242"/>
      <c r="C71" s="251" t="s">
        <v>280</v>
      </c>
      <c r="D71" s="251"/>
      <c r="E71" s="251"/>
      <c r="F71" s="561">
        <f>F64+F68+F70</f>
        <v>0</v>
      </c>
      <c r="G71" s="561">
        <f t="shared" si="10"/>
        <v>0</v>
      </c>
      <c r="H71" s="248"/>
      <c r="I71" s="242"/>
      <c r="J71" s="243" t="s">
        <v>280</v>
      </c>
      <c r="K71" s="243"/>
      <c r="L71" s="243"/>
      <c r="M71" s="244">
        <f>M64+M68+M69</f>
        <v>0</v>
      </c>
      <c r="N71" s="27"/>
      <c r="P71" s="63"/>
      <c r="Q71" s="63"/>
      <c r="R71" s="63"/>
      <c r="S71" s="201"/>
    </row>
    <row r="72" spans="1:19" ht="15.95" customHeight="1" thickBot="1" x14ac:dyDescent="0.25">
      <c r="A72" s="197"/>
      <c r="B72" s="726"/>
      <c r="C72" s="727"/>
      <c r="D72" s="524"/>
      <c r="E72" s="524"/>
      <c r="F72" s="183"/>
      <c r="G72" s="183"/>
      <c r="H72" s="167"/>
      <c r="I72" s="726"/>
      <c r="J72" s="727"/>
      <c r="K72" s="524"/>
      <c r="L72" s="524"/>
      <c r="M72" s="183"/>
      <c r="N72" s="27"/>
      <c r="P72" s="63"/>
      <c r="Q72" s="63"/>
      <c r="R72" s="63"/>
      <c r="S72" s="201"/>
    </row>
    <row r="73" spans="1:19" ht="15.95" customHeight="1" thickBot="1" x14ac:dyDescent="0.25">
      <c r="A73" s="197"/>
      <c r="B73" s="206" t="s">
        <v>281</v>
      </c>
      <c r="C73" s="207"/>
      <c r="D73" s="207"/>
      <c r="E73" s="207"/>
      <c r="F73" s="208">
        <f>F71+F62+F55</f>
        <v>11537.89</v>
      </c>
      <c r="G73" s="208">
        <f t="shared" ref="G73" si="11">ROUNDUP(F73,-1)</f>
        <v>11540</v>
      </c>
      <c r="H73" s="167"/>
      <c r="I73" s="206" t="s">
        <v>282</v>
      </c>
      <c r="J73" s="207"/>
      <c r="K73" s="207"/>
      <c r="L73" s="207"/>
      <c r="M73" s="208">
        <f>M71+M62+M55</f>
        <v>2000</v>
      </c>
      <c r="N73" s="27"/>
      <c r="P73" s="63"/>
      <c r="Q73" s="63"/>
      <c r="R73" s="63"/>
      <c r="S73" s="201"/>
    </row>
    <row r="74" spans="1:19" ht="15.95" customHeight="1" thickBot="1" x14ac:dyDescent="0.25">
      <c r="A74" s="197"/>
      <c r="B74" s="724"/>
      <c r="C74" s="725"/>
      <c r="D74" s="524"/>
      <c r="E74" s="524"/>
      <c r="F74" s="188"/>
      <c r="G74" s="188"/>
      <c r="H74" s="167"/>
      <c r="I74" s="726"/>
      <c r="J74" s="727"/>
      <c r="K74" s="524"/>
      <c r="L74" s="524"/>
      <c r="M74" s="209"/>
      <c r="N74" s="27"/>
      <c r="S74" s="174"/>
    </row>
    <row r="75" spans="1:19" ht="15.95" customHeight="1" thickBot="1" x14ac:dyDescent="0.25">
      <c r="A75" s="248"/>
      <c r="B75" s="250" t="s">
        <v>283</v>
      </c>
      <c r="C75" s="243"/>
      <c r="D75" s="243"/>
      <c r="E75" s="243"/>
      <c r="F75" s="208">
        <f>F73</f>
        <v>11537.89</v>
      </c>
      <c r="G75" s="208">
        <f t="shared" ref="G75" si="12">ROUNDUP(F75,-1)</f>
        <v>11540</v>
      </c>
      <c r="H75" s="254"/>
      <c r="I75" s="250" t="s">
        <v>283</v>
      </c>
      <c r="J75" s="243"/>
      <c r="K75" s="243"/>
      <c r="L75" s="243"/>
      <c r="M75" s="255">
        <f>M73</f>
        <v>2000</v>
      </c>
      <c r="N75" s="27"/>
    </row>
    <row r="76" spans="1:19" ht="15.95" customHeight="1" x14ac:dyDescent="0.2">
      <c r="A76" s="212"/>
      <c r="B76" s="213"/>
      <c r="C76" s="214"/>
      <c r="D76" s="214"/>
      <c r="E76" s="214"/>
      <c r="F76" s="215"/>
      <c r="G76" s="215"/>
      <c r="H76" s="167"/>
      <c r="I76" s="27"/>
      <c r="J76" s="216"/>
      <c r="K76" s="216"/>
      <c r="L76" s="216"/>
      <c r="M76" s="215"/>
      <c r="N76" s="27"/>
      <c r="O76" s="543" t="s">
        <v>290</v>
      </c>
      <c r="P76" s="63"/>
      <c r="Q76" s="63"/>
      <c r="R76" s="63"/>
      <c r="S76" s="201"/>
    </row>
    <row r="77" spans="1:19" ht="15.95" customHeight="1" x14ac:dyDescent="0.2">
      <c r="A77" s="728" t="s">
        <v>284</v>
      </c>
      <c r="B77" s="729"/>
      <c r="C77" s="730"/>
      <c r="D77" s="99"/>
      <c r="E77" s="99"/>
      <c r="F77" s="217">
        <f>SUM(F78:F80)</f>
        <v>1031.7239999999999</v>
      </c>
      <c r="G77" s="217">
        <f t="shared" ref="G77:G86" si="13">ROUNDUP(F77,-1)</f>
        <v>1040</v>
      </c>
      <c r="H77" s="728" t="s">
        <v>285</v>
      </c>
      <c r="I77" s="731"/>
      <c r="J77" s="732"/>
      <c r="K77" s="525"/>
      <c r="L77" s="525"/>
      <c r="M77" s="217">
        <f>SUM(M78:M80)</f>
        <v>1031.7239999999999</v>
      </c>
      <c r="N77" s="27"/>
      <c r="S77" s="174"/>
    </row>
    <row r="78" spans="1:19" ht="15.95" customHeight="1" x14ac:dyDescent="0.2">
      <c r="A78" s="234">
        <v>860</v>
      </c>
      <c r="B78" s="240" t="s">
        <v>286</v>
      </c>
      <c r="C78" s="236"/>
      <c r="D78" s="554">
        <f>'Budget Action 1'!D78+'Budget Action 2'!D78+'Budget Action 3'!D78+'Budget Action 4'!D78+'Budget Action 5'!D78+'Budget Action 6'!D78</f>
        <v>0</v>
      </c>
      <c r="E78" s="556">
        <v>0</v>
      </c>
      <c r="F78" s="241">
        <f t="shared" ref="F78:F80" si="14">D78+E78</f>
        <v>0</v>
      </c>
      <c r="G78" s="241">
        <f t="shared" si="13"/>
        <v>0</v>
      </c>
      <c r="H78" s="234">
        <v>870</v>
      </c>
      <c r="I78" s="240" t="s">
        <v>287</v>
      </c>
      <c r="J78" s="236"/>
      <c r="K78" s="555">
        <f>'Budget Action 1'!I78+'Budget Action 2'!I78+'Budget Action 3'!I78+'Budget Action 4'!I78+'Budget Action 5'!I78+'Budget Action 6'!I78</f>
        <v>0</v>
      </c>
      <c r="L78" s="557"/>
      <c r="M78" s="241">
        <v>0</v>
      </c>
      <c r="N78" s="27"/>
    </row>
    <row r="79" spans="1:19" ht="15.95" customHeight="1" x14ac:dyDescent="0.2">
      <c r="A79" s="234">
        <v>861</v>
      </c>
      <c r="B79" s="240" t="s">
        <v>288</v>
      </c>
      <c r="C79" s="236"/>
      <c r="D79" s="554">
        <f>'Budget Action 1'!D79+'Budget Action 2'!D79+'Budget Action 3'!D79+'Budget Action 4'!D79+'Budget Action 5'!D79+'Budget Action 6'!D79</f>
        <v>0</v>
      </c>
      <c r="E79" s="556">
        <v>0</v>
      </c>
      <c r="F79" s="241">
        <f t="shared" si="14"/>
        <v>0</v>
      </c>
      <c r="G79" s="241">
        <f t="shared" si="13"/>
        <v>0</v>
      </c>
      <c r="H79" s="234">
        <v>871</v>
      </c>
      <c r="I79" s="240" t="s">
        <v>289</v>
      </c>
      <c r="J79" s="236"/>
      <c r="K79" s="555">
        <f>'Budget Action 1'!I79+'Budget Action 2'!I79+'Budget Action 3'!I79+'Budget Action 4'!I79+'Budget Action 5'!I79+'Budget Action 6'!I79</f>
        <v>0</v>
      </c>
      <c r="L79" s="557"/>
      <c r="M79" s="241">
        <v>0</v>
      </c>
      <c r="N79" s="27"/>
    </row>
    <row r="80" spans="1:19" ht="15.95" customHeight="1" x14ac:dyDescent="0.2">
      <c r="A80" s="234">
        <v>864</v>
      </c>
      <c r="B80" s="240" t="s">
        <v>50</v>
      </c>
      <c r="C80" s="236"/>
      <c r="D80" s="554">
        <f>'Budget Action 1'!D80+'Budget Action 2'!D80+'Budget Action 3'!D80+'Budget Action 4'!D80+'Budget Action 5'!D80+'Budget Action 6'!D80</f>
        <v>1031.7239999999999</v>
      </c>
      <c r="E80" s="556">
        <v>0</v>
      </c>
      <c r="F80" s="241">
        <f t="shared" si="14"/>
        <v>1031.7239999999999</v>
      </c>
      <c r="G80" s="241">
        <f t="shared" si="13"/>
        <v>1040</v>
      </c>
      <c r="H80" s="234">
        <v>875</v>
      </c>
      <c r="I80" s="240" t="s">
        <v>51</v>
      </c>
      <c r="J80" s="236"/>
      <c r="K80" s="236"/>
      <c r="L80" s="236"/>
      <c r="M80" s="241">
        <f>F80</f>
        <v>1031.7239999999999</v>
      </c>
      <c r="N80" s="27"/>
    </row>
    <row r="81" spans="1:19" ht="15.95" customHeight="1" thickBot="1" x14ac:dyDescent="0.25">
      <c r="A81" s="218"/>
      <c r="B81" s="219"/>
      <c r="C81" s="220"/>
      <c r="D81" s="220"/>
      <c r="E81" s="220"/>
      <c r="F81" s="220"/>
      <c r="G81" s="220"/>
      <c r="H81" s="167"/>
      <c r="I81" s="27"/>
      <c r="J81" s="172"/>
      <c r="K81" s="172"/>
      <c r="L81" s="172"/>
      <c r="M81" s="220"/>
      <c r="N81" s="27"/>
      <c r="P81" s="63"/>
      <c r="Q81" s="63"/>
      <c r="R81" s="63"/>
      <c r="S81" s="201"/>
    </row>
    <row r="82" spans="1:19" ht="15.95" customHeight="1" thickBot="1" x14ac:dyDescent="0.25">
      <c r="A82" s="192"/>
      <c r="B82" s="219"/>
      <c r="C82" s="221" t="s">
        <v>291</v>
      </c>
      <c r="D82" s="221"/>
      <c r="E82" s="221"/>
      <c r="F82" s="222">
        <f>F77</f>
        <v>1031.7239999999999</v>
      </c>
      <c r="G82" s="222">
        <f t="shared" si="13"/>
        <v>1040</v>
      </c>
      <c r="H82" s="210"/>
      <c r="I82" s="193"/>
      <c r="J82" s="194" t="s">
        <v>292</v>
      </c>
      <c r="K82" s="194"/>
      <c r="L82" s="194"/>
      <c r="M82" s="211">
        <f>M77</f>
        <v>1031.7239999999999</v>
      </c>
      <c r="N82" s="27"/>
      <c r="S82" s="174"/>
    </row>
    <row r="83" spans="1:19" ht="15.95" customHeight="1" x14ac:dyDescent="0.2">
      <c r="A83" s="167"/>
      <c r="B83" s="27"/>
      <c r="C83" s="27"/>
      <c r="D83" s="27"/>
      <c r="E83" s="27"/>
      <c r="F83" s="27"/>
      <c r="G83" s="27"/>
      <c r="H83" s="167"/>
      <c r="I83" s="27"/>
      <c r="J83" s="27"/>
      <c r="K83" s="27"/>
      <c r="L83" s="27"/>
      <c r="M83" s="27"/>
      <c r="N83" s="27"/>
    </row>
    <row r="84" spans="1:19" ht="15.95" customHeight="1" x14ac:dyDescent="0.2">
      <c r="A84" s="223"/>
      <c r="B84" s="27"/>
      <c r="C84" s="259">
        <v>0.4</v>
      </c>
      <c r="D84" s="259"/>
      <c r="E84" s="259"/>
      <c r="F84" s="260">
        <f>F75*C84</f>
        <v>4615.1559999999999</v>
      </c>
      <c r="G84" s="260">
        <f t="shared" si="13"/>
        <v>4620</v>
      </c>
      <c r="H84" s="167"/>
      <c r="I84" s="27"/>
      <c r="J84" s="27"/>
      <c r="K84" s="27"/>
      <c r="L84" s="27"/>
      <c r="M84" s="224">
        <f>M75-F75</f>
        <v>-9537.89</v>
      </c>
    </row>
    <row r="85" spans="1:19" ht="15.95" customHeight="1" x14ac:dyDescent="0.2">
      <c r="A85" s="167"/>
      <c r="B85" s="27"/>
      <c r="C85" s="27"/>
      <c r="D85" s="27"/>
      <c r="E85" s="27"/>
      <c r="H85" s="167"/>
      <c r="I85" s="27"/>
      <c r="J85" s="27"/>
      <c r="K85" s="27"/>
      <c r="L85" s="27"/>
      <c r="M85" s="27"/>
      <c r="P85" s="63"/>
      <c r="Q85" s="63"/>
      <c r="R85" s="63"/>
      <c r="S85" s="201"/>
    </row>
    <row r="86" spans="1:19" ht="15.95" customHeight="1" x14ac:dyDescent="0.2">
      <c r="A86" s="167"/>
      <c r="B86" s="27"/>
      <c r="C86" s="256" t="s">
        <v>323</v>
      </c>
      <c r="D86" s="256"/>
      <c r="E86" s="256"/>
      <c r="F86" s="256">
        <f>F73+F82</f>
        <v>12569.614</v>
      </c>
      <c r="G86" s="256">
        <f t="shared" si="13"/>
        <v>12570</v>
      </c>
      <c r="H86" s="167"/>
      <c r="I86" s="27"/>
      <c r="J86" s="27"/>
      <c r="K86" s="27"/>
      <c r="L86" s="27"/>
      <c r="M86" s="27"/>
      <c r="S86" s="174"/>
    </row>
    <row r="87" spans="1:19" ht="15.95" customHeight="1" x14ac:dyDescent="0.2">
      <c r="A87" s="167"/>
      <c r="B87" s="27"/>
      <c r="C87" s="27"/>
      <c r="D87" s="27"/>
      <c r="E87" s="27"/>
      <c r="F87" s="27"/>
      <c r="G87" s="27"/>
      <c r="H87" s="167"/>
      <c r="I87" s="27"/>
      <c r="J87" s="27"/>
      <c r="K87" s="27"/>
      <c r="L87" s="27"/>
      <c r="M87" s="27"/>
      <c r="S87" s="174"/>
    </row>
    <row r="89" spans="1:19" ht="15.95" customHeight="1" x14ac:dyDescent="0.2">
      <c r="P89" s="63"/>
      <c r="Q89" s="63"/>
      <c r="R89" s="63"/>
      <c r="S89" s="201"/>
    </row>
    <row r="90" spans="1:19" ht="15.95" customHeight="1" x14ac:dyDescent="0.2">
      <c r="S90" s="174"/>
    </row>
    <row r="92" spans="1:19" ht="15.95" customHeight="1" x14ac:dyDescent="0.2">
      <c r="Q92" s="174"/>
      <c r="S92" s="174"/>
    </row>
    <row r="93" spans="1:19" ht="15.95" customHeight="1" x14ac:dyDescent="0.2">
      <c r="Q93" s="226"/>
      <c r="S93" s="174"/>
    </row>
    <row r="94" spans="1:19" ht="15.95" customHeight="1" x14ac:dyDescent="0.2">
      <c r="S94" s="174"/>
    </row>
    <row r="98" spans="16:19" ht="15.95" customHeight="1" x14ac:dyDescent="0.2">
      <c r="P98" s="63"/>
      <c r="Q98" s="63"/>
      <c r="R98" s="63"/>
      <c r="S98" s="201"/>
    </row>
    <row r="99" spans="16:19" ht="15.95" customHeight="1" x14ac:dyDescent="0.2">
      <c r="S99" s="174"/>
    </row>
    <row r="100" spans="16:19" ht="15.95" customHeight="1" x14ac:dyDescent="0.2">
      <c r="P100" s="63"/>
      <c r="Q100" s="63"/>
      <c r="R100" s="63"/>
      <c r="S100" s="201"/>
    </row>
    <row r="101" spans="16:19" ht="15.95" customHeight="1" x14ac:dyDescent="0.2">
      <c r="S101" s="155"/>
    </row>
    <row r="102" spans="16:19" ht="15.95" customHeight="1" x14ac:dyDescent="0.2">
      <c r="P102" s="156"/>
      <c r="Q102" s="155"/>
      <c r="S102" s="201"/>
    </row>
    <row r="107" spans="16:19" ht="15.95" customHeight="1" x14ac:dyDescent="0.2">
      <c r="P107" s="63"/>
      <c r="Q107" s="63"/>
      <c r="R107" s="63"/>
      <c r="S107" s="201"/>
    </row>
    <row r="108" spans="16:19" ht="15.95" customHeight="1" x14ac:dyDescent="0.2">
      <c r="S108" s="174"/>
    </row>
    <row r="110" spans="16:19" ht="15.95" customHeight="1" x14ac:dyDescent="0.2">
      <c r="P110" s="63"/>
      <c r="Q110" s="63"/>
      <c r="R110" s="63"/>
      <c r="S110" s="201"/>
    </row>
    <row r="112" spans="16:19" ht="15.95" customHeight="1" x14ac:dyDescent="0.2">
      <c r="P112" s="63"/>
      <c r="Q112" s="63"/>
      <c r="R112" s="63"/>
      <c r="S112" s="168"/>
    </row>
    <row r="113" spans="15:19" ht="15.95" customHeight="1" x14ac:dyDescent="0.2">
      <c r="S113" s="200"/>
    </row>
    <row r="114" spans="15:19" ht="15.95" customHeight="1" x14ac:dyDescent="0.2">
      <c r="S114" s="200"/>
    </row>
    <row r="116" spans="15:19" ht="15.95" customHeight="1" x14ac:dyDescent="0.2">
      <c r="P116" s="63"/>
      <c r="Q116" s="63"/>
      <c r="R116" s="63"/>
      <c r="S116" s="201"/>
    </row>
    <row r="117" spans="15:19" ht="15.95" customHeight="1" x14ac:dyDescent="0.2">
      <c r="O117" s="540"/>
      <c r="S117" s="200"/>
    </row>
    <row r="118" spans="15:19" ht="15.95" customHeight="1" x14ac:dyDescent="0.2">
      <c r="S118" s="200"/>
    </row>
    <row r="119" spans="15:19" ht="15.95" customHeight="1" x14ac:dyDescent="0.2">
      <c r="S119" s="200"/>
    </row>
    <row r="120" spans="15:19" ht="15.95" customHeight="1" x14ac:dyDescent="0.2">
      <c r="S120" s="200"/>
    </row>
    <row r="121" spans="15:19" ht="15.95" customHeight="1" x14ac:dyDescent="0.2">
      <c r="S121" s="200"/>
    </row>
    <row r="122" spans="15:19" ht="15.95" customHeight="1" x14ac:dyDescent="0.2">
      <c r="S122" s="200"/>
    </row>
    <row r="123" spans="15:19" ht="15.95" customHeight="1" x14ac:dyDescent="0.2">
      <c r="S123" s="200"/>
    </row>
    <row r="124" spans="15:19" ht="15.95" customHeight="1" x14ac:dyDescent="0.2">
      <c r="S124" s="200"/>
    </row>
    <row r="125" spans="15:19" ht="15.95" customHeight="1" x14ac:dyDescent="0.2">
      <c r="S125" s="200"/>
    </row>
    <row r="126" spans="15:19" ht="15.95" customHeight="1" x14ac:dyDescent="0.2">
      <c r="S126" s="200"/>
    </row>
    <row r="127" spans="15:19" ht="15.95" customHeight="1" x14ac:dyDescent="0.2">
      <c r="S127" s="200"/>
    </row>
    <row r="128" spans="15:19" ht="15.95" customHeight="1" x14ac:dyDescent="0.2">
      <c r="S128" s="200"/>
    </row>
    <row r="136" spans="15:18" ht="15.95" customHeight="1" x14ac:dyDescent="0.2">
      <c r="O136" s="541"/>
      <c r="P136" s="227"/>
      <c r="Q136" s="227"/>
      <c r="R136" s="228"/>
    </row>
    <row r="137" spans="15:18" ht="15.95" customHeight="1" x14ac:dyDescent="0.2">
      <c r="O137" s="541"/>
      <c r="P137" s="227"/>
      <c r="Q137" s="227"/>
      <c r="R137" s="227"/>
    </row>
    <row r="138" spans="15:18" ht="15.95" customHeight="1" x14ac:dyDescent="0.2">
      <c r="O138" s="541"/>
      <c r="P138" s="229"/>
      <c r="Q138" s="227"/>
      <c r="R138" s="227"/>
    </row>
    <row r="139" spans="15:18" ht="15.95" customHeight="1" x14ac:dyDescent="0.2">
      <c r="O139" s="541"/>
      <c r="P139" s="227"/>
      <c r="Q139" s="227"/>
      <c r="R139" s="227"/>
    </row>
    <row r="140" spans="15:18" ht="15.95" customHeight="1" x14ac:dyDescent="0.2">
      <c r="O140" s="541"/>
      <c r="P140" s="227"/>
      <c r="Q140" s="227"/>
      <c r="R140" s="227"/>
    </row>
    <row r="141" spans="15:18" ht="15.95" customHeight="1" x14ac:dyDescent="0.2">
      <c r="O141" s="541"/>
      <c r="P141" s="227"/>
      <c r="Q141" s="227"/>
      <c r="R141" s="227"/>
    </row>
    <row r="142" spans="15:18" ht="15.95" customHeight="1" x14ac:dyDescent="0.2">
      <c r="O142" s="541"/>
      <c r="P142" s="227"/>
      <c r="Q142" s="227"/>
      <c r="R142" s="227"/>
    </row>
    <row r="143" spans="15:18" ht="15.95" customHeight="1" x14ac:dyDescent="0.2">
      <c r="O143" s="541"/>
      <c r="P143" s="227"/>
      <c r="Q143" s="227"/>
      <c r="R143" s="227"/>
    </row>
    <row r="144" spans="15:18" ht="15.95" customHeight="1" x14ac:dyDescent="0.2">
      <c r="O144" s="541"/>
      <c r="P144" s="227"/>
      <c r="Q144" s="227"/>
      <c r="R144" s="227"/>
    </row>
    <row r="145" spans="15:18" ht="15.95" customHeight="1" x14ac:dyDescent="0.2">
      <c r="O145" s="541"/>
      <c r="P145" s="227"/>
      <c r="Q145" s="227"/>
      <c r="R145" s="227"/>
    </row>
    <row r="146" spans="15:18" ht="15.95" customHeight="1" x14ac:dyDescent="0.2">
      <c r="O146" s="541"/>
      <c r="P146" s="227"/>
      <c r="Q146" s="227"/>
      <c r="R146" s="227"/>
    </row>
    <row r="147" spans="15:18" ht="15.95" customHeight="1" x14ac:dyDescent="0.2">
      <c r="O147" s="542"/>
      <c r="P147" s="227"/>
      <c r="Q147" s="227"/>
      <c r="R147" s="227"/>
    </row>
    <row r="148" spans="15:18" ht="15.95" customHeight="1" x14ac:dyDescent="0.2">
      <c r="O148" s="542"/>
      <c r="P148" s="227"/>
      <c r="Q148" s="227"/>
      <c r="R148" s="227"/>
    </row>
    <row r="149" spans="15:18" ht="15.95" customHeight="1" x14ac:dyDescent="0.2">
      <c r="O149" s="542"/>
      <c r="P149" s="227"/>
      <c r="Q149" s="227"/>
      <c r="R149" s="227"/>
    </row>
    <row r="150" spans="15:18" ht="15.95" customHeight="1" x14ac:dyDescent="0.2">
      <c r="O150" s="542"/>
      <c r="P150" s="227"/>
      <c r="Q150" s="227"/>
      <c r="R150" s="227"/>
    </row>
    <row r="151" spans="15:18" ht="15.95" customHeight="1" x14ac:dyDescent="0.2">
      <c r="O151" s="541"/>
      <c r="P151" s="227"/>
      <c r="Q151" s="227"/>
      <c r="R151" s="227"/>
    </row>
    <row r="152" spans="15:18" ht="15.95" customHeight="1" x14ac:dyDescent="0.2">
      <c r="O152" s="542"/>
      <c r="P152" s="227"/>
      <c r="Q152" s="227"/>
      <c r="R152" s="227"/>
    </row>
    <row r="153" spans="15:18" ht="15.95" customHeight="1" x14ac:dyDescent="0.2">
      <c r="O153" s="542"/>
      <c r="P153" s="227"/>
      <c r="Q153" s="227"/>
      <c r="R153" s="227"/>
    </row>
  </sheetData>
  <sheetProtection sheet="1" formatCells="0" insertRows="0"/>
  <mergeCells count="16">
    <mergeCell ref="B74:C74"/>
    <mergeCell ref="I74:J74"/>
    <mergeCell ref="A77:C77"/>
    <mergeCell ref="H77:J77"/>
    <mergeCell ref="I8:J8"/>
    <mergeCell ref="B61:C61"/>
    <mergeCell ref="I61:J61"/>
    <mergeCell ref="B63:C63"/>
    <mergeCell ref="I63:J63"/>
    <mergeCell ref="B72:C72"/>
    <mergeCell ref="I72:J72"/>
    <mergeCell ref="A6:C6"/>
    <mergeCell ref="H6:J6"/>
    <mergeCell ref="H4:I4"/>
    <mergeCell ref="F2:J2"/>
    <mergeCell ref="F1:I1"/>
  </mergeCells>
  <hyperlinks>
    <hyperlink ref="O35" r:id="rId1" location=":~:text=Conclusion%20%3A%20Les%20frais%20bancaires%20soumis,%C2%AB%20Charges%20d'int%C3%A9r%C3%AAts%20%C2%BB." xr:uid="{84073300-83F5-49CB-ADB9-FD7A490DDF71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7B506-A0DE-48DC-8419-4DD609BC26ED}">
  <sheetPr>
    <tabColor rgb="FFFFC000"/>
    <pageSetUpPr fitToPage="1"/>
  </sheetPr>
  <dimension ref="A1:U164"/>
  <sheetViews>
    <sheetView showGridLines="0" zoomScale="115" zoomScaleNormal="115" zoomScaleSheetLayoutView="100" workbookViewId="0">
      <selection activeCell="F64" sqref="F64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7" width="14.7109375" style="159" customWidth="1"/>
    <col min="8" max="8" width="4.7109375" style="225" customWidth="1"/>
    <col min="9" max="9" width="11.42578125" style="159" customWidth="1"/>
    <col min="10" max="10" width="39.5703125" style="159" customWidth="1"/>
    <col min="11" max="14" width="14.7109375" style="159" customWidth="1"/>
    <col min="15" max="15" width="6.140625" style="159" customWidth="1"/>
    <col min="16" max="16" width="71.5703125" style="535" bestFit="1" customWidth="1"/>
    <col min="17" max="19" width="9.7109375" style="159" customWidth="1"/>
    <col min="20" max="20" width="10.28515625" style="159" customWidth="1"/>
    <col min="21" max="16384" width="10.5703125" style="159"/>
  </cols>
  <sheetData>
    <row r="1" spans="1:21" ht="15.95" customHeight="1" x14ac:dyDescent="0.2">
      <c r="A1" s="653"/>
      <c r="B1" s="653"/>
      <c r="C1" s="654" t="s">
        <v>324</v>
      </c>
      <c r="D1" s="653"/>
      <c r="E1" s="653"/>
      <c r="F1" s="653"/>
      <c r="G1" s="754" t="s">
        <v>325</v>
      </c>
      <c r="H1" s="754"/>
      <c r="I1" s="754"/>
      <c r="J1" s="653"/>
      <c r="K1" s="653"/>
      <c r="L1" s="653"/>
      <c r="M1" s="653"/>
      <c r="N1" s="653"/>
    </row>
    <row r="2" spans="1:21" ht="15.95" customHeight="1" x14ac:dyDescent="0.2">
      <c r="A2" s="652"/>
      <c r="B2" s="652"/>
      <c r="C2" s="656" t="s">
        <v>189</v>
      </c>
      <c r="D2" s="653"/>
      <c r="E2" s="653"/>
      <c r="F2" s="653"/>
      <c r="G2" s="752"/>
      <c r="H2" s="752"/>
      <c r="I2" s="752"/>
      <c r="J2" s="752"/>
      <c r="K2" s="653"/>
      <c r="L2" s="653"/>
      <c r="M2" s="653"/>
      <c r="N2" s="652"/>
      <c r="O2" s="27"/>
    </row>
    <row r="3" spans="1:21" ht="15.95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27"/>
    </row>
    <row r="4" spans="1:21" ht="15.95" customHeight="1" x14ac:dyDescent="0.2">
      <c r="A4" s="653"/>
      <c r="B4" s="653"/>
      <c r="C4" s="654" t="s">
        <v>318</v>
      </c>
      <c r="D4" s="653"/>
      <c r="E4" s="653"/>
      <c r="F4" s="653"/>
      <c r="G4" s="655">
        <v>44075</v>
      </c>
      <c r="H4" s="751">
        <v>45535</v>
      </c>
      <c r="I4" s="751"/>
      <c r="J4" s="653"/>
      <c r="K4" s="653"/>
      <c r="L4" s="653"/>
      <c r="M4" s="653"/>
      <c r="N4" s="653"/>
      <c r="O4" s="27"/>
    </row>
    <row r="5" spans="1:21" s="651" customFormat="1" ht="15.95" customHeight="1" thickBot="1" x14ac:dyDescent="0.25">
      <c r="A5" s="647"/>
      <c r="B5" s="647"/>
      <c r="C5" s="647"/>
      <c r="D5" s="648"/>
      <c r="E5" s="648"/>
      <c r="F5" s="648"/>
      <c r="G5" s="647"/>
      <c r="H5" s="647"/>
      <c r="I5" s="647"/>
      <c r="J5" s="647"/>
      <c r="K5" s="648"/>
      <c r="L5" s="648"/>
      <c r="M5" s="648"/>
      <c r="N5" s="647"/>
      <c r="O5" s="649"/>
      <c r="P5" s="650"/>
    </row>
    <row r="6" spans="1:21" ht="16.5" thickBot="1" x14ac:dyDescent="0.25">
      <c r="A6" s="755" t="s">
        <v>192</v>
      </c>
      <c r="B6" s="756"/>
      <c r="C6" s="756"/>
      <c r="D6" s="657">
        <v>2021</v>
      </c>
      <c r="E6" s="657">
        <f>D6+1</f>
        <v>2022</v>
      </c>
      <c r="F6" s="657">
        <f>D6+2</f>
        <v>2023</v>
      </c>
      <c r="G6" s="657">
        <f>D6+3</f>
        <v>2024</v>
      </c>
      <c r="H6" s="757" t="s">
        <v>194</v>
      </c>
      <c r="I6" s="757"/>
      <c r="J6" s="758"/>
      <c r="K6" s="662">
        <v>2021</v>
      </c>
      <c r="L6" s="662">
        <f>K6+1</f>
        <v>2022</v>
      </c>
      <c r="M6" s="662">
        <f>K6+2</f>
        <v>2023</v>
      </c>
      <c r="N6" s="662">
        <f>K6+3</f>
        <v>2024</v>
      </c>
      <c r="O6" s="27"/>
      <c r="P6" s="543" t="s">
        <v>195</v>
      </c>
      <c r="Q6" s="63"/>
      <c r="R6" s="63"/>
      <c r="S6" s="63"/>
      <c r="T6" s="168"/>
    </row>
    <row r="7" spans="1:21" ht="15.95" customHeight="1" x14ac:dyDescent="0.2">
      <c r="A7" s="169" t="s">
        <v>196</v>
      </c>
      <c r="B7" s="170"/>
      <c r="C7" s="171"/>
      <c r="D7" s="195"/>
      <c r="E7" s="195"/>
      <c r="F7" s="195"/>
      <c r="G7" s="172"/>
      <c r="H7" s="166" t="s">
        <v>197</v>
      </c>
      <c r="J7" s="172"/>
      <c r="K7" s="172"/>
      <c r="L7" s="172"/>
      <c r="M7" s="172"/>
      <c r="N7" s="172"/>
      <c r="O7" s="173"/>
    </row>
    <row r="8" spans="1:21" ht="15.95" customHeight="1" x14ac:dyDescent="0.2">
      <c r="A8" s="103">
        <v>60</v>
      </c>
      <c r="B8" s="35" t="s">
        <v>3</v>
      </c>
      <c r="C8" s="99"/>
      <c r="D8" s="157">
        <f>D9+D10+D14+D15+D22+D27+D21</f>
        <v>0</v>
      </c>
      <c r="E8" s="157">
        <f>E9+E10+E14+E15+E22+E27+E21</f>
        <v>0</v>
      </c>
      <c r="F8" s="157">
        <f>F9+F10+F14+F15+F22+F27+F21</f>
        <v>16538.150000000001</v>
      </c>
      <c r="G8" s="157">
        <f>G9+G10+G14+G15+G22+G27+G21</f>
        <v>0</v>
      </c>
      <c r="H8" s="105">
        <v>70</v>
      </c>
      <c r="I8" s="737" t="s">
        <v>198</v>
      </c>
      <c r="J8" s="730"/>
      <c r="K8" s="36">
        <f t="shared" ref="K8:M8" si="0">SUM(K9,K10,K13)</f>
        <v>0</v>
      </c>
      <c r="L8" s="36">
        <f t="shared" si="0"/>
        <v>0</v>
      </c>
      <c r="M8" s="36">
        <f t="shared" si="0"/>
        <v>0</v>
      </c>
      <c r="N8" s="36">
        <f>SUM(N9,N10,N13)</f>
        <v>0</v>
      </c>
      <c r="O8" s="173"/>
      <c r="P8" s="532" t="s">
        <v>199</v>
      </c>
      <c r="Q8" s="63"/>
      <c r="R8" s="63"/>
      <c r="S8" s="63"/>
      <c r="T8" s="168"/>
      <c r="U8" s="174"/>
    </row>
    <row r="9" spans="1:21" ht="15.95" customHeight="1" x14ac:dyDescent="0.2">
      <c r="A9" s="234">
        <v>601</v>
      </c>
      <c r="B9" s="240" t="s">
        <v>200</v>
      </c>
      <c r="C9" s="236"/>
      <c r="D9" s="658">
        <v>0</v>
      </c>
      <c r="E9" s="658">
        <v>0</v>
      </c>
      <c r="F9" s="658">
        <v>0</v>
      </c>
      <c r="G9" s="658">
        <v>0</v>
      </c>
      <c r="H9" s="234">
        <v>706</v>
      </c>
      <c r="I9" s="240" t="s">
        <v>201</v>
      </c>
      <c r="J9" s="236"/>
      <c r="K9" s="663">
        <v>0</v>
      </c>
      <c r="L9" s="663">
        <v>0</v>
      </c>
      <c r="M9" s="663">
        <v>0</v>
      </c>
      <c r="N9" s="663">
        <v>0</v>
      </c>
      <c r="O9" s="27"/>
      <c r="P9" s="533" t="s">
        <v>202</v>
      </c>
      <c r="Q9" s="63"/>
      <c r="R9" s="63"/>
      <c r="S9" s="63"/>
      <c r="T9" s="168"/>
      <c r="U9" s="174"/>
    </row>
    <row r="10" spans="1:21" ht="15.95" customHeight="1" x14ac:dyDescent="0.2">
      <c r="A10" s="234">
        <v>602</v>
      </c>
      <c r="B10" s="240" t="s">
        <v>94</v>
      </c>
      <c r="C10" s="236"/>
      <c r="D10" s="241">
        <f>SUM(D11:D13)</f>
        <v>0</v>
      </c>
      <c r="E10" s="241">
        <f t="shared" ref="E10:G10" si="1">SUM(E11:E13)</f>
        <v>0</v>
      </c>
      <c r="F10" s="241">
        <f t="shared" si="1"/>
        <v>400</v>
      </c>
      <c r="G10" s="241">
        <f t="shared" si="1"/>
        <v>0</v>
      </c>
      <c r="H10" s="234">
        <v>707</v>
      </c>
      <c r="I10" s="240" t="s">
        <v>203</v>
      </c>
      <c r="J10" s="236"/>
      <c r="K10" s="663">
        <v>0</v>
      </c>
      <c r="L10" s="663">
        <v>0</v>
      </c>
      <c r="M10" s="663">
        <v>0</v>
      </c>
      <c r="N10" s="663">
        <v>0</v>
      </c>
      <c r="O10" s="27"/>
      <c r="P10" s="534" t="s">
        <v>204</v>
      </c>
      <c r="Q10" s="63"/>
      <c r="R10" s="63"/>
      <c r="S10" s="63"/>
      <c r="T10" s="168"/>
      <c r="U10" s="174"/>
    </row>
    <row r="11" spans="1:21" ht="15.95" customHeight="1" x14ac:dyDescent="0.2">
      <c r="A11" s="230">
        <v>6021</v>
      </c>
      <c r="B11" s="230" t="s">
        <v>205</v>
      </c>
      <c r="C11" s="236"/>
      <c r="D11" s="661">
        <v>0</v>
      </c>
      <c r="E11" s="661">
        <v>0</v>
      </c>
      <c r="F11" s="661">
        <v>200</v>
      </c>
      <c r="G11" s="661">
        <v>0</v>
      </c>
      <c r="H11" s="234"/>
      <c r="I11" s="240"/>
      <c r="J11" s="553"/>
      <c r="K11" s="184"/>
      <c r="L11" s="184"/>
      <c r="M11" s="184"/>
      <c r="N11" s="184"/>
      <c r="O11" s="27"/>
      <c r="P11" s="159"/>
      <c r="Q11" s="156"/>
      <c r="R11" s="155"/>
      <c r="S11" s="156"/>
      <c r="T11" s="155"/>
      <c r="U11" s="176"/>
    </row>
    <row r="12" spans="1:21" ht="15.95" customHeight="1" x14ac:dyDescent="0.2">
      <c r="A12" s="230">
        <v>6022</v>
      </c>
      <c r="B12" s="230" t="s">
        <v>326</v>
      </c>
      <c r="C12" s="236"/>
      <c r="D12" s="661">
        <v>0</v>
      </c>
      <c r="E12" s="661">
        <v>0</v>
      </c>
      <c r="F12" s="661">
        <v>100</v>
      </c>
      <c r="G12" s="661">
        <v>0</v>
      </c>
      <c r="H12" s="234"/>
      <c r="I12" s="240"/>
      <c r="J12" s="553"/>
      <c r="K12" s="184"/>
      <c r="L12" s="184"/>
      <c r="M12" s="184"/>
      <c r="N12" s="184"/>
      <c r="O12" s="27"/>
      <c r="P12" s="159"/>
      <c r="Q12" s="156"/>
      <c r="R12" s="155"/>
      <c r="S12" s="156"/>
      <c r="T12" s="155"/>
      <c r="U12" s="176"/>
    </row>
    <row r="13" spans="1:21" ht="15.95" customHeight="1" x14ac:dyDescent="0.2">
      <c r="A13" s="230">
        <v>6029</v>
      </c>
      <c r="B13" s="230" t="s">
        <v>206</v>
      </c>
      <c r="C13" s="231"/>
      <c r="D13" s="661">
        <v>0</v>
      </c>
      <c r="E13" s="661">
        <v>0</v>
      </c>
      <c r="F13" s="661">
        <v>100</v>
      </c>
      <c r="G13" s="661">
        <v>0</v>
      </c>
      <c r="H13" s="234">
        <v>708</v>
      </c>
      <c r="I13" s="240" t="s">
        <v>207</v>
      </c>
      <c r="J13" s="236"/>
      <c r="K13" s="663">
        <v>0</v>
      </c>
      <c r="L13" s="663">
        <v>0</v>
      </c>
      <c r="M13" s="663">
        <v>0</v>
      </c>
      <c r="N13" s="663">
        <v>0</v>
      </c>
      <c r="O13" s="27"/>
      <c r="P13" s="543" t="s">
        <v>208</v>
      </c>
      <c r="Q13" s="156"/>
      <c r="R13" s="155"/>
      <c r="S13" s="156"/>
      <c r="T13" s="155"/>
      <c r="U13" s="176"/>
    </row>
    <row r="14" spans="1:21" ht="15.95" customHeight="1" x14ac:dyDescent="0.2">
      <c r="A14" s="234">
        <v>604</v>
      </c>
      <c r="B14" s="240" t="s">
        <v>209</v>
      </c>
      <c r="C14" s="236"/>
      <c r="D14" s="658">
        <v>0</v>
      </c>
      <c r="E14" s="658">
        <v>0</v>
      </c>
      <c r="F14" s="658">
        <v>0</v>
      </c>
      <c r="G14" s="658">
        <v>0</v>
      </c>
      <c r="H14" s="177"/>
      <c r="I14" s="185"/>
      <c r="J14" s="165"/>
      <c r="K14" s="184"/>
      <c r="L14" s="184"/>
      <c r="M14" s="184"/>
      <c r="N14" s="184"/>
      <c r="O14" s="27"/>
      <c r="P14" s="537"/>
      <c r="Q14" s="156"/>
      <c r="R14" s="155"/>
      <c r="S14" s="156"/>
      <c r="T14" s="155"/>
      <c r="U14" s="176"/>
    </row>
    <row r="15" spans="1:21" ht="15.95" customHeight="1" x14ac:dyDescent="0.2">
      <c r="A15" s="234">
        <v>605</v>
      </c>
      <c r="B15" s="240" t="s">
        <v>123</v>
      </c>
      <c r="C15" s="236"/>
      <c r="D15" s="241">
        <f>SUM(D16:D21)</f>
        <v>0</v>
      </c>
      <c r="E15" s="241">
        <f t="shared" ref="E15:G15" si="2">SUM(E16:E21)</f>
        <v>0</v>
      </c>
      <c r="F15" s="241">
        <f t="shared" si="2"/>
        <v>11700</v>
      </c>
      <c r="G15" s="241">
        <f t="shared" si="2"/>
        <v>0</v>
      </c>
      <c r="H15" s="177"/>
      <c r="I15" s="185"/>
      <c r="J15" s="165"/>
      <c r="K15" s="184"/>
      <c r="L15" s="184"/>
      <c r="M15" s="184"/>
      <c r="N15" s="184"/>
      <c r="O15" s="27"/>
      <c r="Q15" s="156"/>
      <c r="R15" s="155"/>
      <c r="S15" s="156"/>
      <c r="T15" s="155"/>
      <c r="U15" s="176"/>
    </row>
    <row r="16" spans="1:21" ht="15.95" customHeight="1" x14ac:dyDescent="0.2">
      <c r="A16" s="230">
        <v>6051</v>
      </c>
      <c r="B16" s="230" t="s">
        <v>327</v>
      </c>
      <c r="C16" s="231"/>
      <c r="D16" s="661">
        <v>0</v>
      </c>
      <c r="E16" s="661">
        <v>0</v>
      </c>
      <c r="F16" s="661">
        <v>400</v>
      </c>
      <c r="G16" s="661">
        <v>0</v>
      </c>
      <c r="H16" s="104"/>
      <c r="J16" s="99"/>
      <c r="K16" s="175"/>
      <c r="L16" s="175"/>
      <c r="M16" s="175"/>
      <c r="N16" s="175"/>
      <c r="O16" s="27"/>
      <c r="P16" s="537"/>
      <c r="Q16" s="156"/>
      <c r="R16" s="155"/>
      <c r="S16" s="156"/>
      <c r="T16" s="155"/>
      <c r="U16" s="176"/>
    </row>
    <row r="17" spans="1:21" ht="15.95" customHeight="1" x14ac:dyDescent="0.2">
      <c r="A17" s="230">
        <v>6052</v>
      </c>
      <c r="B17" s="230" t="s">
        <v>328</v>
      </c>
      <c r="C17" s="231"/>
      <c r="D17" s="661">
        <v>0</v>
      </c>
      <c r="E17" s="661">
        <v>0</v>
      </c>
      <c r="F17" s="661">
        <v>300</v>
      </c>
      <c r="G17" s="661">
        <v>0</v>
      </c>
      <c r="H17" s="104"/>
      <c r="J17" s="99"/>
      <c r="K17" s="175"/>
      <c r="L17" s="175"/>
      <c r="M17" s="175"/>
      <c r="N17" s="175"/>
      <c r="O17" s="27"/>
      <c r="P17" s="537"/>
      <c r="Q17" s="156"/>
      <c r="R17" s="155"/>
      <c r="S17" s="156"/>
      <c r="T17" s="155"/>
      <c r="U17" s="176"/>
    </row>
    <row r="18" spans="1:21" ht="15.95" customHeight="1" x14ac:dyDescent="0.2">
      <c r="A18" s="230">
        <v>6053</v>
      </c>
      <c r="B18" s="230" t="s">
        <v>329</v>
      </c>
      <c r="C18" s="231"/>
      <c r="D18" s="661">
        <v>0</v>
      </c>
      <c r="E18" s="661">
        <v>0</v>
      </c>
      <c r="F18" s="661">
        <v>1000</v>
      </c>
      <c r="G18" s="661">
        <v>0</v>
      </c>
      <c r="H18" s="104"/>
      <c r="J18" s="99"/>
      <c r="K18" s="175"/>
      <c r="L18" s="175"/>
      <c r="M18" s="175"/>
      <c r="N18" s="175"/>
      <c r="O18" s="27"/>
      <c r="P18" s="537"/>
      <c r="Q18" s="156"/>
      <c r="R18" s="155"/>
      <c r="S18" s="156"/>
      <c r="T18" s="155"/>
      <c r="U18" s="176"/>
    </row>
    <row r="19" spans="1:21" ht="15.95" customHeight="1" x14ac:dyDescent="0.2">
      <c r="A19" s="230">
        <v>6054</v>
      </c>
      <c r="B19" s="230" t="s">
        <v>330</v>
      </c>
      <c r="C19" s="231"/>
      <c r="D19" s="661">
        <v>0</v>
      </c>
      <c r="E19" s="661">
        <v>0</v>
      </c>
      <c r="F19" s="661">
        <v>0</v>
      </c>
      <c r="G19" s="661">
        <v>0</v>
      </c>
      <c r="H19" s="104"/>
      <c r="J19" s="99"/>
      <c r="K19" s="175"/>
      <c r="L19" s="175"/>
      <c r="M19" s="175"/>
      <c r="N19" s="175"/>
      <c r="O19" s="27"/>
      <c r="P19" s="537"/>
      <c r="Q19" s="156"/>
      <c r="R19" s="155"/>
      <c r="S19" s="156"/>
      <c r="T19" s="155"/>
      <c r="U19" s="176"/>
    </row>
    <row r="20" spans="1:21" ht="15.95" customHeight="1" x14ac:dyDescent="0.2">
      <c r="A20" s="230">
        <v>6055</v>
      </c>
      <c r="B20" s="230" t="s">
        <v>331</v>
      </c>
      <c r="C20" s="231"/>
      <c r="D20" s="661">
        <v>0</v>
      </c>
      <c r="E20" s="661">
        <v>0</v>
      </c>
      <c r="F20" s="661">
        <v>10000</v>
      </c>
      <c r="G20" s="661">
        <v>0</v>
      </c>
      <c r="H20" s="104"/>
      <c r="J20" s="99"/>
      <c r="K20" s="175"/>
      <c r="L20" s="175"/>
      <c r="M20" s="175"/>
      <c r="N20" s="175"/>
      <c r="O20" s="27"/>
      <c r="P20" s="537"/>
      <c r="Q20" s="156"/>
      <c r="R20" s="155"/>
      <c r="S20" s="156"/>
      <c r="T20" s="155"/>
      <c r="U20" s="176"/>
    </row>
    <row r="21" spans="1:21" ht="15.95" customHeight="1" x14ac:dyDescent="0.2">
      <c r="A21" s="230">
        <v>6059</v>
      </c>
      <c r="B21" s="230" t="s">
        <v>211</v>
      </c>
      <c r="C21" s="231"/>
      <c r="D21" s="661">
        <v>0</v>
      </c>
      <c r="E21" s="661">
        <v>0</v>
      </c>
      <c r="F21" s="661">
        <v>0</v>
      </c>
      <c r="G21" s="661">
        <v>0</v>
      </c>
      <c r="H21" s="104"/>
      <c r="J21" s="99"/>
      <c r="K21" s="175"/>
      <c r="L21" s="175"/>
      <c r="M21" s="175"/>
      <c r="N21" s="175"/>
      <c r="O21" s="27"/>
      <c r="P21" s="537"/>
      <c r="Q21" s="156"/>
      <c r="R21" s="155"/>
      <c r="S21" s="156"/>
      <c r="T21" s="155"/>
      <c r="U21" s="176"/>
    </row>
    <row r="22" spans="1:21" ht="15.95" customHeight="1" x14ac:dyDescent="0.2">
      <c r="A22" s="234">
        <v>606</v>
      </c>
      <c r="B22" s="240" t="s">
        <v>212</v>
      </c>
      <c r="C22" s="236"/>
      <c r="D22" s="241">
        <f t="shared" ref="D22:F22" si="3">SUM(D23:D25)</f>
        <v>0</v>
      </c>
      <c r="E22" s="241">
        <f t="shared" si="3"/>
        <v>0</v>
      </c>
      <c r="F22" s="241">
        <f t="shared" si="3"/>
        <v>4438.1499999999996</v>
      </c>
      <c r="G22" s="241">
        <f>SUM(G23:G25)</f>
        <v>0</v>
      </c>
      <c r="H22" s="105">
        <v>73</v>
      </c>
      <c r="I22" s="35" t="s">
        <v>213</v>
      </c>
      <c r="J22" s="99"/>
      <c r="K22" s="664">
        <v>0</v>
      </c>
      <c r="L22" s="664">
        <v>0</v>
      </c>
      <c r="M22" s="664">
        <v>0</v>
      </c>
      <c r="N22" s="664">
        <v>0</v>
      </c>
      <c r="O22" s="27"/>
      <c r="P22" s="537"/>
      <c r="Q22" s="156"/>
      <c r="R22" s="155"/>
      <c r="S22" s="156"/>
      <c r="T22" s="155"/>
      <c r="U22" s="176"/>
    </row>
    <row r="23" spans="1:21" ht="15.95" customHeight="1" x14ac:dyDescent="0.2">
      <c r="A23" s="233">
        <v>6061</v>
      </c>
      <c r="B23" s="232" t="s">
        <v>214</v>
      </c>
      <c r="C23" s="99"/>
      <c r="D23" s="661">
        <v>0</v>
      </c>
      <c r="E23" s="661">
        <v>0</v>
      </c>
      <c r="F23" s="661">
        <v>0</v>
      </c>
      <c r="G23" s="661">
        <v>0</v>
      </c>
      <c r="H23" s="105"/>
      <c r="I23" s="35"/>
      <c r="J23" s="553"/>
      <c r="K23" s="570"/>
      <c r="L23" s="570"/>
      <c r="M23" s="570"/>
      <c r="N23" s="570"/>
      <c r="O23" s="27"/>
      <c r="P23" s="537"/>
      <c r="Q23" s="156"/>
      <c r="R23" s="155"/>
      <c r="S23" s="156"/>
      <c r="T23" s="155"/>
      <c r="U23" s="176"/>
    </row>
    <row r="24" spans="1:21" ht="15.95" customHeight="1" x14ac:dyDescent="0.2">
      <c r="A24" s="233">
        <v>6063</v>
      </c>
      <c r="B24" s="232" t="s">
        <v>215</v>
      </c>
      <c r="C24" s="99"/>
      <c r="D24" s="661">
        <v>0</v>
      </c>
      <c r="E24" s="661">
        <v>0</v>
      </c>
      <c r="F24" s="661">
        <v>4438.1499999999996</v>
      </c>
      <c r="G24" s="661">
        <v>0</v>
      </c>
      <c r="H24" s="180"/>
      <c r="I24" s="105"/>
      <c r="J24" s="99"/>
      <c r="K24" s="175"/>
      <c r="L24" s="175"/>
      <c r="M24" s="175"/>
      <c r="N24" s="175"/>
      <c r="O24" s="167"/>
      <c r="P24" s="537"/>
      <c r="Q24" s="156"/>
      <c r="R24" s="155"/>
      <c r="S24" s="156"/>
      <c r="T24" s="155"/>
      <c r="U24" s="176"/>
    </row>
    <row r="25" spans="1:21" ht="15.95" customHeight="1" x14ac:dyDescent="0.2">
      <c r="A25" s="233">
        <v>6064</v>
      </c>
      <c r="B25" s="232" t="s">
        <v>216</v>
      </c>
      <c r="C25" s="99"/>
      <c r="D25" s="661">
        <v>0</v>
      </c>
      <c r="E25" s="661">
        <v>0</v>
      </c>
      <c r="F25" s="661">
        <v>0</v>
      </c>
      <c r="G25" s="661">
        <v>0</v>
      </c>
      <c r="H25" s="105">
        <v>74</v>
      </c>
      <c r="I25" s="35" t="s">
        <v>217</v>
      </c>
      <c r="J25" s="99"/>
      <c r="K25" s="179">
        <f t="shared" ref="K25:M25" si="4">K26+K30+K33+K36+K43+K56</f>
        <v>0</v>
      </c>
      <c r="L25" s="179">
        <f t="shared" si="4"/>
        <v>0</v>
      </c>
      <c r="M25" s="179">
        <f t="shared" si="4"/>
        <v>0</v>
      </c>
      <c r="N25" s="179">
        <f>N26+N30+N33+N36+N43+N56</f>
        <v>0</v>
      </c>
      <c r="O25" s="167"/>
      <c r="P25" s="537"/>
      <c r="Q25" s="156"/>
      <c r="R25" s="155"/>
      <c r="S25" s="156"/>
      <c r="T25" s="155"/>
      <c r="U25" s="176"/>
    </row>
    <row r="26" spans="1:21" ht="15.95" customHeight="1" x14ac:dyDescent="0.2">
      <c r="A26" s="233"/>
      <c r="B26" s="232"/>
      <c r="C26" s="553"/>
      <c r="D26" s="553"/>
      <c r="E26" s="553"/>
      <c r="F26" s="553"/>
      <c r="G26" s="570"/>
      <c r="H26" s="234">
        <v>741</v>
      </c>
      <c r="I26" s="240" t="s">
        <v>218</v>
      </c>
      <c r="J26" s="236"/>
      <c r="K26" s="262">
        <f t="shared" ref="K26:M26" si="5">K27+K28</f>
        <v>0</v>
      </c>
      <c r="L26" s="262">
        <f t="shared" si="5"/>
        <v>0</v>
      </c>
      <c r="M26" s="262">
        <f t="shared" si="5"/>
        <v>0</v>
      </c>
      <c r="N26" s="262">
        <f>N27+N28</f>
        <v>0</v>
      </c>
      <c r="O26" s="167"/>
      <c r="P26" s="537"/>
      <c r="Q26" s="156"/>
      <c r="R26" s="155"/>
      <c r="S26" s="156"/>
      <c r="T26" s="155"/>
      <c r="U26" s="176"/>
    </row>
    <row r="27" spans="1:21" ht="15.95" customHeight="1" x14ac:dyDescent="0.2">
      <c r="A27" s="234">
        <v>608</v>
      </c>
      <c r="B27" s="240" t="s">
        <v>219</v>
      </c>
      <c r="C27" s="236"/>
      <c r="D27" s="658">
        <v>0</v>
      </c>
      <c r="E27" s="658">
        <v>0</v>
      </c>
      <c r="F27" s="658">
        <v>0</v>
      </c>
      <c r="G27" s="658">
        <v>0</v>
      </c>
      <c r="H27" s="233">
        <v>7411</v>
      </c>
      <c r="I27" s="232" t="s">
        <v>220</v>
      </c>
      <c r="J27" s="99"/>
      <c r="K27" s="665">
        <v>0</v>
      </c>
      <c r="L27" s="665">
        <v>0</v>
      </c>
      <c r="M27" s="665">
        <v>0</v>
      </c>
      <c r="N27" s="665">
        <v>0</v>
      </c>
      <c r="O27" s="27"/>
      <c r="P27" s="537"/>
      <c r="Q27" s="156"/>
      <c r="R27" s="155"/>
      <c r="S27" s="156"/>
      <c r="T27" s="155"/>
      <c r="U27" s="176"/>
    </row>
    <row r="28" spans="1:21" ht="15.95" customHeight="1" x14ac:dyDescent="0.2">
      <c r="A28" s="233"/>
      <c r="B28" s="232"/>
      <c r="C28" s="553"/>
      <c r="D28" s="553"/>
      <c r="E28" s="553"/>
      <c r="F28" s="553"/>
      <c r="G28" s="570"/>
      <c r="H28" s="233">
        <v>7412</v>
      </c>
      <c r="I28" s="232" t="s">
        <v>314</v>
      </c>
      <c r="J28" s="99"/>
      <c r="K28" s="665">
        <v>0</v>
      </c>
      <c r="L28" s="665">
        <v>0</v>
      </c>
      <c r="M28" s="665">
        <v>0</v>
      </c>
      <c r="N28" s="665">
        <v>0</v>
      </c>
      <c r="O28" s="27"/>
      <c r="P28" s="537"/>
      <c r="Q28" s="156"/>
      <c r="R28" s="155"/>
      <c r="S28" s="156"/>
      <c r="T28" s="155"/>
      <c r="U28" s="176"/>
    </row>
    <row r="29" spans="1:21" ht="15.95" customHeight="1" x14ac:dyDescent="0.2">
      <c r="A29" s="103">
        <v>61</v>
      </c>
      <c r="B29" s="35" t="s">
        <v>223</v>
      </c>
      <c r="C29" s="99"/>
      <c r="D29" s="182">
        <f t="shared" ref="D29:F29" si="6">D30+D31+D32+D33+D34</f>
        <v>0</v>
      </c>
      <c r="E29" s="182">
        <f t="shared" si="6"/>
        <v>0</v>
      </c>
      <c r="F29" s="182">
        <f t="shared" si="6"/>
        <v>200</v>
      </c>
      <c r="G29" s="182">
        <f>G30+G31+G32+G33+G34</f>
        <v>0</v>
      </c>
      <c r="H29" s="233"/>
      <c r="I29" s="232"/>
      <c r="J29" s="99"/>
      <c r="K29" s="558"/>
      <c r="L29" s="558"/>
      <c r="M29" s="558"/>
      <c r="N29" s="558"/>
      <c r="O29" s="27"/>
    </row>
    <row r="30" spans="1:21" ht="15.95" customHeight="1" x14ac:dyDescent="0.2">
      <c r="A30" s="234">
        <v>611</v>
      </c>
      <c r="B30" s="240" t="s">
        <v>224</v>
      </c>
      <c r="C30" s="236"/>
      <c r="D30" s="658">
        <v>0</v>
      </c>
      <c r="E30" s="658">
        <v>0</v>
      </c>
      <c r="F30" s="658">
        <v>0</v>
      </c>
      <c r="G30" s="658">
        <v>0</v>
      </c>
      <c r="H30" s="234">
        <v>742</v>
      </c>
      <c r="I30" s="240" t="s">
        <v>225</v>
      </c>
      <c r="J30" s="236"/>
      <c r="K30" s="262">
        <f t="shared" ref="K30:M30" si="7">SUM(J31)</f>
        <v>0</v>
      </c>
      <c r="L30" s="262">
        <f t="shared" si="7"/>
        <v>0</v>
      </c>
      <c r="M30" s="262">
        <f t="shared" si="7"/>
        <v>0</v>
      </c>
      <c r="N30" s="262">
        <f>SUM(M31)</f>
        <v>0</v>
      </c>
      <c r="O30" s="27"/>
    </row>
    <row r="31" spans="1:21" ht="15.95" customHeight="1" x14ac:dyDescent="0.2">
      <c r="A31" s="234">
        <v>613</v>
      </c>
      <c r="B31" s="240" t="s">
        <v>84</v>
      </c>
      <c r="C31" s="236"/>
      <c r="D31" s="658">
        <v>0</v>
      </c>
      <c r="E31" s="658">
        <v>0</v>
      </c>
      <c r="F31" s="658">
        <v>200</v>
      </c>
      <c r="G31" s="658">
        <v>0</v>
      </c>
      <c r="H31" s="233">
        <v>7411</v>
      </c>
      <c r="I31" s="232" t="s">
        <v>220</v>
      </c>
      <c r="J31" s="99"/>
      <c r="K31" s="665">
        <v>0</v>
      </c>
      <c r="L31" s="665">
        <v>0</v>
      </c>
      <c r="M31" s="665">
        <v>0</v>
      </c>
      <c r="N31" s="665">
        <v>0</v>
      </c>
      <c r="O31" s="27"/>
    </row>
    <row r="32" spans="1:21" ht="15.95" customHeight="1" x14ac:dyDescent="0.2">
      <c r="A32" s="234">
        <v>615</v>
      </c>
      <c r="B32" s="240" t="s">
        <v>226</v>
      </c>
      <c r="C32" s="236"/>
      <c r="D32" s="658">
        <v>0</v>
      </c>
      <c r="E32" s="658">
        <v>0</v>
      </c>
      <c r="F32" s="658">
        <v>0</v>
      </c>
      <c r="G32" s="658">
        <v>0</v>
      </c>
      <c r="H32" s="240"/>
      <c r="I32" s="240"/>
      <c r="J32" s="553"/>
      <c r="K32" s="570"/>
      <c r="L32" s="570"/>
      <c r="M32" s="570"/>
      <c r="N32" s="570"/>
      <c r="O32" s="27"/>
    </row>
    <row r="33" spans="1:20" ht="15.95" customHeight="1" x14ac:dyDescent="0.2">
      <c r="A33" s="234">
        <v>616</v>
      </c>
      <c r="B33" s="240" t="s">
        <v>108</v>
      </c>
      <c r="C33" s="236"/>
      <c r="D33" s="658">
        <v>0</v>
      </c>
      <c r="E33" s="658">
        <v>0</v>
      </c>
      <c r="F33" s="658">
        <v>0</v>
      </c>
      <c r="G33" s="658">
        <v>0</v>
      </c>
      <c r="H33" s="234">
        <v>743</v>
      </c>
      <c r="I33" s="240" t="s">
        <v>227</v>
      </c>
      <c r="J33" s="236"/>
      <c r="K33" s="262">
        <f t="shared" ref="K33:M33" si="8">K34+K35</f>
        <v>0</v>
      </c>
      <c r="L33" s="262">
        <f t="shared" si="8"/>
        <v>0</v>
      </c>
      <c r="M33" s="262">
        <f t="shared" si="8"/>
        <v>0</v>
      </c>
      <c r="N33" s="262">
        <f>N34+N35</f>
        <v>0</v>
      </c>
      <c r="O33" s="27"/>
    </row>
    <row r="34" spans="1:20" ht="15.95" customHeight="1" x14ac:dyDescent="0.2">
      <c r="A34" s="234">
        <v>618</v>
      </c>
      <c r="B34" s="240" t="s">
        <v>228</v>
      </c>
      <c r="C34" s="236"/>
      <c r="D34" s="241">
        <f t="shared" ref="D34:F34" si="9">D35+D36</f>
        <v>0</v>
      </c>
      <c r="E34" s="241">
        <f t="shared" si="9"/>
        <v>0</v>
      </c>
      <c r="F34" s="241">
        <f t="shared" si="9"/>
        <v>0</v>
      </c>
      <c r="G34" s="241">
        <f>G35+G36</f>
        <v>0</v>
      </c>
      <c r="H34" s="230">
        <v>7431</v>
      </c>
      <c r="I34" s="230"/>
      <c r="J34" s="231" t="s">
        <v>229</v>
      </c>
      <c r="K34" s="665">
        <v>0</v>
      </c>
      <c r="L34" s="665">
        <v>0</v>
      </c>
      <c r="M34" s="665">
        <v>0</v>
      </c>
      <c r="N34" s="665">
        <v>0</v>
      </c>
      <c r="O34" s="27"/>
    </row>
    <row r="35" spans="1:20" ht="15.95" customHeight="1" x14ac:dyDescent="0.2">
      <c r="A35" s="233">
        <v>6181</v>
      </c>
      <c r="B35" s="232" t="s">
        <v>230</v>
      </c>
      <c r="C35" s="99"/>
      <c r="D35" s="661">
        <v>0</v>
      </c>
      <c r="E35" s="661">
        <v>0</v>
      </c>
      <c r="F35" s="661">
        <v>0</v>
      </c>
      <c r="G35" s="661">
        <v>0</v>
      </c>
      <c r="H35" s="230">
        <v>7432</v>
      </c>
      <c r="I35" s="230"/>
      <c r="J35" s="231" t="s">
        <v>231</v>
      </c>
      <c r="K35" s="665">
        <v>0</v>
      </c>
      <c r="L35" s="665">
        <v>0</v>
      </c>
      <c r="M35" s="665">
        <v>0</v>
      </c>
      <c r="N35" s="665">
        <v>0</v>
      </c>
      <c r="O35" s="27"/>
    </row>
    <row r="36" spans="1:20" ht="15.95" customHeight="1" x14ac:dyDescent="0.2">
      <c r="A36" s="233">
        <v>6182</v>
      </c>
      <c r="B36" s="232" t="s">
        <v>232</v>
      </c>
      <c r="C36" s="99"/>
      <c r="D36" s="661">
        <v>0</v>
      </c>
      <c r="E36" s="661">
        <v>0</v>
      </c>
      <c r="F36" s="661">
        <v>0</v>
      </c>
      <c r="G36" s="661">
        <v>0</v>
      </c>
      <c r="H36" s="234"/>
      <c r="I36" s="240"/>
      <c r="J36" s="236"/>
      <c r="K36" s="262"/>
      <c r="L36" s="262"/>
      <c r="M36" s="262"/>
      <c r="N36" s="262"/>
      <c r="O36" s="27"/>
      <c r="P36" s="537"/>
      <c r="Q36" s="156"/>
      <c r="R36" s="155"/>
      <c r="S36" s="156"/>
      <c r="T36" s="155"/>
    </row>
    <row r="37" spans="1:20" ht="15.95" customHeight="1" x14ac:dyDescent="0.2">
      <c r="A37" s="187">
        <v>62</v>
      </c>
      <c r="B37" s="63" t="s">
        <v>45</v>
      </c>
      <c r="C37" s="181"/>
      <c r="D37" s="157">
        <f t="shared" ref="D37:F37" si="10">D39+D43+D48+D49+D38</f>
        <v>0</v>
      </c>
      <c r="E37" s="157">
        <f t="shared" si="10"/>
        <v>0</v>
      </c>
      <c r="F37" s="157">
        <f t="shared" si="10"/>
        <v>14900</v>
      </c>
      <c r="G37" s="157">
        <f>G39+G43+G48+G49+G38</f>
        <v>0</v>
      </c>
      <c r="H37" s="234">
        <v>744</v>
      </c>
      <c r="I37" s="240" t="s">
        <v>233</v>
      </c>
      <c r="J37" s="236"/>
      <c r="K37" s="262">
        <f t="shared" ref="K37:M37" si="11">K38+K39+K40</f>
        <v>0</v>
      </c>
      <c r="L37" s="262">
        <f t="shared" si="11"/>
        <v>0</v>
      </c>
      <c r="M37" s="262">
        <f t="shared" si="11"/>
        <v>0</v>
      </c>
      <c r="N37" s="262">
        <f>N38+N39+N40</f>
        <v>0</v>
      </c>
      <c r="O37" s="27"/>
      <c r="P37" s="537"/>
      <c r="Q37" s="156"/>
      <c r="R37" s="155"/>
      <c r="S37" s="156"/>
      <c r="T37" s="155"/>
    </row>
    <row r="38" spans="1:20" ht="15.95" customHeight="1" x14ac:dyDescent="0.2">
      <c r="A38" s="234">
        <v>621</v>
      </c>
      <c r="B38" s="240" t="s">
        <v>234</v>
      </c>
      <c r="C38" s="236"/>
      <c r="D38" s="658">
        <v>0</v>
      </c>
      <c r="E38" s="658">
        <v>0</v>
      </c>
      <c r="F38" s="658">
        <v>5000</v>
      </c>
      <c r="G38" s="658">
        <v>0</v>
      </c>
      <c r="H38" s="230">
        <v>7441</v>
      </c>
      <c r="I38" s="230" t="s">
        <v>235</v>
      </c>
      <c r="J38" s="231" t="s">
        <v>332</v>
      </c>
      <c r="K38" s="665">
        <v>0</v>
      </c>
      <c r="L38" s="665">
        <v>0</v>
      </c>
      <c r="M38" s="665">
        <v>0</v>
      </c>
      <c r="N38" s="665">
        <v>0</v>
      </c>
      <c r="O38" s="27"/>
      <c r="P38" s="537"/>
      <c r="Q38" s="156"/>
      <c r="R38" s="155"/>
      <c r="S38" s="156"/>
      <c r="T38" s="155"/>
    </row>
    <row r="39" spans="1:20" ht="15.95" customHeight="1" x14ac:dyDescent="0.2">
      <c r="A39" s="234">
        <v>622</v>
      </c>
      <c r="B39" s="240" t="s">
        <v>236</v>
      </c>
      <c r="C39" s="236"/>
      <c r="D39" s="241">
        <f t="shared" ref="D39:E39" si="12">SUM(D40:D42)</f>
        <v>0</v>
      </c>
      <c r="E39" s="241">
        <f t="shared" si="12"/>
        <v>0</v>
      </c>
      <c r="F39" s="241">
        <f>SUM(F40:F42)</f>
        <v>3500</v>
      </c>
      <c r="G39" s="241">
        <f>SUM(G40:G42)</f>
        <v>0</v>
      </c>
      <c r="H39" s="230">
        <v>7442</v>
      </c>
      <c r="I39" s="230" t="s">
        <v>235</v>
      </c>
      <c r="J39" s="231" t="s">
        <v>333</v>
      </c>
      <c r="K39" s="665">
        <v>0</v>
      </c>
      <c r="L39" s="665">
        <v>0</v>
      </c>
      <c r="M39" s="665">
        <v>0</v>
      </c>
      <c r="N39" s="665">
        <v>0</v>
      </c>
      <c r="O39" s="27"/>
      <c r="P39" s="537"/>
      <c r="Q39" s="156"/>
      <c r="R39" s="155"/>
      <c r="S39" s="156"/>
      <c r="T39" s="155"/>
    </row>
    <row r="40" spans="1:20" ht="15.95" customHeight="1" x14ac:dyDescent="0.2">
      <c r="A40" s="233">
        <v>6228</v>
      </c>
      <c r="B40" s="232" t="s">
        <v>237</v>
      </c>
      <c r="C40" s="99"/>
      <c r="D40" s="661">
        <v>0</v>
      </c>
      <c r="E40" s="661">
        <v>0</v>
      </c>
      <c r="F40" s="661">
        <v>300</v>
      </c>
      <c r="G40" s="661">
        <v>0</v>
      </c>
      <c r="H40" s="230">
        <v>7443</v>
      </c>
      <c r="I40" s="230" t="s">
        <v>235</v>
      </c>
      <c r="J40" s="231"/>
      <c r="K40" s="665">
        <v>0</v>
      </c>
      <c r="L40" s="665">
        <v>0</v>
      </c>
      <c r="M40" s="665">
        <v>0</v>
      </c>
      <c r="N40" s="665">
        <v>0</v>
      </c>
      <c r="O40" s="27"/>
      <c r="P40" s="551" t="s">
        <v>242</v>
      </c>
      <c r="Q40" s="156"/>
      <c r="R40" s="155"/>
      <c r="S40" s="156"/>
      <c r="T40" s="155"/>
    </row>
    <row r="41" spans="1:20" ht="15.95" customHeight="1" x14ac:dyDescent="0.2">
      <c r="A41" s="233">
        <v>6229</v>
      </c>
      <c r="B41" s="232" t="s">
        <v>334</v>
      </c>
      <c r="C41" s="99"/>
      <c r="D41" s="661">
        <v>0</v>
      </c>
      <c r="E41" s="661">
        <v>0</v>
      </c>
      <c r="F41" s="661">
        <v>3000</v>
      </c>
      <c r="G41" s="661">
        <v>0</v>
      </c>
      <c r="H41" s="230"/>
      <c r="I41" s="230"/>
      <c r="J41" s="231"/>
      <c r="K41" s="665"/>
      <c r="L41" s="665"/>
      <c r="M41" s="665"/>
      <c r="N41" s="665"/>
      <c r="O41" s="27"/>
      <c r="P41" s="551"/>
      <c r="Q41" s="156"/>
      <c r="R41" s="155"/>
      <c r="S41" s="156"/>
      <c r="T41" s="155"/>
    </row>
    <row r="42" spans="1:20" ht="15.95" customHeight="1" x14ac:dyDescent="0.2">
      <c r="A42" s="233">
        <v>6237</v>
      </c>
      <c r="B42" s="232" t="s">
        <v>238</v>
      </c>
      <c r="C42" s="99"/>
      <c r="D42" s="661">
        <v>0</v>
      </c>
      <c r="E42" s="661">
        <v>0</v>
      </c>
      <c r="F42" s="661">
        <v>200</v>
      </c>
      <c r="G42" s="661">
        <v>0</v>
      </c>
      <c r="H42" s="100"/>
      <c r="I42" s="185"/>
      <c r="J42" s="99"/>
      <c r="K42" s="183"/>
      <c r="L42" s="183"/>
      <c r="M42" s="183"/>
      <c r="N42" s="183"/>
      <c r="O42" s="27"/>
      <c r="P42" s="537"/>
      <c r="Q42" s="156"/>
      <c r="R42" s="155"/>
      <c r="S42" s="156"/>
      <c r="T42" s="155"/>
    </row>
    <row r="43" spans="1:20" ht="15.95" customHeight="1" x14ac:dyDescent="0.2">
      <c r="A43" s="234">
        <v>625</v>
      </c>
      <c r="B43" s="240" t="s">
        <v>43</v>
      </c>
      <c r="C43" s="236"/>
      <c r="D43" s="241">
        <f>SUM(D44:D47)</f>
        <v>0</v>
      </c>
      <c r="E43" s="241">
        <f t="shared" ref="E43:G43" si="13">SUM(E44:E47)</f>
        <v>0</v>
      </c>
      <c r="F43" s="241">
        <f t="shared" si="13"/>
        <v>5900</v>
      </c>
      <c r="G43" s="241">
        <f t="shared" si="13"/>
        <v>0</v>
      </c>
      <c r="H43" s="234">
        <v>745</v>
      </c>
      <c r="I43" s="240" t="s">
        <v>239</v>
      </c>
      <c r="J43" s="236"/>
      <c r="K43" s="666">
        <v>0</v>
      </c>
      <c r="L43" s="666">
        <v>0</v>
      </c>
      <c r="M43" s="666">
        <v>0</v>
      </c>
      <c r="N43" s="666">
        <v>0</v>
      </c>
      <c r="O43" s="27"/>
      <c r="P43" s="537"/>
      <c r="Q43" s="156"/>
      <c r="R43" s="155"/>
      <c r="S43" s="156"/>
      <c r="T43" s="155"/>
    </row>
    <row r="44" spans="1:20" ht="15.95" customHeight="1" x14ac:dyDescent="0.2">
      <c r="A44" s="233">
        <v>6251</v>
      </c>
      <c r="B44" s="232" t="s">
        <v>335</v>
      </c>
      <c r="C44" s="236"/>
      <c r="D44" s="661">
        <v>0</v>
      </c>
      <c r="E44" s="661">
        <v>0</v>
      </c>
      <c r="F44" s="661">
        <v>1400</v>
      </c>
      <c r="G44" s="661">
        <v>0</v>
      </c>
      <c r="H44" s="240"/>
      <c r="I44" s="240"/>
      <c r="J44" s="236"/>
      <c r="K44" s="668"/>
      <c r="L44" s="668"/>
      <c r="M44" s="668"/>
      <c r="N44" s="668"/>
      <c r="O44" s="27"/>
      <c r="P44" s="537"/>
      <c r="Q44" s="156"/>
      <c r="R44" s="155"/>
      <c r="S44" s="156"/>
      <c r="T44" s="155"/>
    </row>
    <row r="45" spans="1:20" ht="15.95" customHeight="1" x14ac:dyDescent="0.2">
      <c r="A45" s="233">
        <v>6252</v>
      </c>
      <c r="B45" s="232" t="s">
        <v>336</v>
      </c>
      <c r="C45" s="236"/>
      <c r="D45" s="661">
        <v>0</v>
      </c>
      <c r="E45" s="661">
        <v>0</v>
      </c>
      <c r="F45" s="661">
        <v>1000</v>
      </c>
      <c r="G45" s="661">
        <v>0</v>
      </c>
      <c r="H45" s="240"/>
      <c r="I45" s="240"/>
      <c r="J45" s="236"/>
      <c r="K45" s="668"/>
      <c r="L45" s="668"/>
      <c r="M45" s="668"/>
      <c r="N45" s="668"/>
      <c r="O45" s="27"/>
      <c r="P45" s="537"/>
      <c r="Q45" s="156"/>
      <c r="R45" s="155"/>
      <c r="S45" s="156"/>
      <c r="T45" s="155"/>
    </row>
    <row r="46" spans="1:20" ht="15.95" customHeight="1" x14ac:dyDescent="0.2">
      <c r="A46" s="233">
        <v>6253</v>
      </c>
      <c r="B46" s="232" t="s">
        <v>337</v>
      </c>
      <c r="C46" s="236"/>
      <c r="D46" s="661">
        <v>0</v>
      </c>
      <c r="E46" s="661">
        <v>0</v>
      </c>
      <c r="F46" s="661">
        <v>3000</v>
      </c>
      <c r="G46" s="661">
        <v>0</v>
      </c>
      <c r="H46" s="240"/>
      <c r="I46" s="240"/>
      <c r="J46" s="236"/>
      <c r="K46" s="668"/>
      <c r="L46" s="668"/>
      <c r="M46" s="668"/>
      <c r="N46" s="668"/>
      <c r="O46" s="27"/>
      <c r="P46" s="537"/>
      <c r="Q46" s="156"/>
      <c r="R46" s="155"/>
      <c r="S46" s="156"/>
      <c r="T46" s="155"/>
    </row>
    <row r="47" spans="1:20" ht="15.95" customHeight="1" x14ac:dyDescent="0.2">
      <c r="A47" s="233">
        <v>6254</v>
      </c>
      <c r="B47" s="232" t="s">
        <v>338</v>
      </c>
      <c r="C47" s="236"/>
      <c r="D47" s="661">
        <v>0</v>
      </c>
      <c r="E47" s="661">
        <v>0</v>
      </c>
      <c r="F47" s="661">
        <v>500</v>
      </c>
      <c r="G47" s="661">
        <v>0</v>
      </c>
      <c r="H47" s="240"/>
      <c r="I47" s="240"/>
      <c r="J47" s="236"/>
      <c r="K47" s="668"/>
      <c r="L47" s="668"/>
      <c r="M47" s="668"/>
      <c r="N47" s="668"/>
      <c r="O47" s="27"/>
      <c r="P47" s="537"/>
      <c r="Q47" s="156"/>
      <c r="R47" s="155"/>
      <c r="S47" s="156"/>
      <c r="T47" s="155"/>
    </row>
    <row r="48" spans="1:20" ht="15.95" customHeight="1" x14ac:dyDescent="0.2">
      <c r="A48" s="234">
        <v>626</v>
      </c>
      <c r="B48" s="240" t="s">
        <v>240</v>
      </c>
      <c r="C48" s="236"/>
      <c r="D48" s="658">
        <v>0</v>
      </c>
      <c r="E48" s="658">
        <v>0</v>
      </c>
      <c r="F48" s="658">
        <v>200</v>
      </c>
      <c r="G48" s="658">
        <v>0</v>
      </c>
      <c r="H48" s="100"/>
      <c r="J48" s="99"/>
      <c r="K48" s="183"/>
      <c r="L48" s="183"/>
      <c r="M48" s="183"/>
      <c r="N48" s="183"/>
      <c r="O48" s="27"/>
      <c r="P48" s="537"/>
      <c r="Q48" s="156"/>
      <c r="R48" s="155"/>
      <c r="S48" s="156"/>
      <c r="T48" s="155"/>
    </row>
    <row r="49" spans="1:20" ht="15.95" customHeight="1" x14ac:dyDescent="0.2">
      <c r="A49" s="234">
        <v>627</v>
      </c>
      <c r="B49" s="240" t="s">
        <v>241</v>
      </c>
      <c r="C49" s="236"/>
      <c r="D49" s="658">
        <v>0</v>
      </c>
      <c r="E49" s="658">
        <v>0</v>
      </c>
      <c r="F49" s="658">
        <v>300</v>
      </c>
      <c r="G49" s="658">
        <v>0</v>
      </c>
      <c r="H49" s="234"/>
      <c r="I49" s="240"/>
      <c r="J49" s="236"/>
      <c r="K49" s="262"/>
      <c r="L49" s="262"/>
      <c r="M49" s="262"/>
      <c r="N49" s="262"/>
      <c r="O49" s="27"/>
      <c r="P49" s="537"/>
      <c r="Q49" s="156"/>
      <c r="R49" s="155"/>
      <c r="S49" s="156"/>
      <c r="T49" s="155"/>
    </row>
    <row r="50" spans="1:20" ht="15.95" customHeight="1" x14ac:dyDescent="0.2">
      <c r="A50" s="234">
        <v>628</v>
      </c>
      <c r="B50" s="240" t="s">
        <v>339</v>
      </c>
      <c r="C50" s="236"/>
      <c r="D50" s="241">
        <f>SUM(D51:D53)</f>
        <v>0</v>
      </c>
      <c r="E50" s="241">
        <f t="shared" ref="E50:G50" si="14">SUM(E51:E53)</f>
        <v>0</v>
      </c>
      <c r="F50" s="241">
        <f t="shared" si="14"/>
        <v>5700</v>
      </c>
      <c r="G50" s="241">
        <f t="shared" si="14"/>
        <v>0</v>
      </c>
      <c r="H50" s="240"/>
      <c r="I50" s="240"/>
      <c r="J50" s="236"/>
      <c r="K50" s="669"/>
      <c r="L50" s="669"/>
      <c r="M50" s="669"/>
      <c r="N50" s="669"/>
      <c r="O50" s="27"/>
      <c r="P50" s="537"/>
      <c r="Q50" s="156"/>
      <c r="R50" s="155"/>
      <c r="S50" s="156"/>
      <c r="T50" s="155"/>
    </row>
    <row r="51" spans="1:20" ht="15.95" customHeight="1" x14ac:dyDescent="0.2">
      <c r="A51" s="233">
        <v>6281</v>
      </c>
      <c r="B51" s="232" t="s">
        <v>340</v>
      </c>
      <c r="C51" s="236"/>
      <c r="D51" s="661">
        <v>0</v>
      </c>
      <c r="E51" s="661">
        <v>0</v>
      </c>
      <c r="F51" s="661">
        <v>300</v>
      </c>
      <c r="G51" s="661">
        <v>0</v>
      </c>
      <c r="H51" s="240"/>
      <c r="I51" s="240"/>
      <c r="J51" s="236"/>
      <c r="K51" s="669"/>
      <c r="L51" s="669"/>
      <c r="M51" s="669"/>
      <c r="N51" s="669"/>
      <c r="O51" s="27"/>
      <c r="P51" s="537"/>
      <c r="Q51" s="156"/>
      <c r="R51" s="155"/>
      <c r="S51" s="156"/>
      <c r="T51" s="155"/>
    </row>
    <row r="52" spans="1:20" ht="15.95" customHeight="1" x14ac:dyDescent="0.2">
      <c r="A52" s="233">
        <v>6282</v>
      </c>
      <c r="B52" s="232" t="s">
        <v>341</v>
      </c>
      <c r="C52" s="236"/>
      <c r="D52" s="661">
        <v>0</v>
      </c>
      <c r="E52" s="661">
        <v>0</v>
      </c>
      <c r="F52" s="661">
        <v>5000</v>
      </c>
      <c r="G52" s="661">
        <v>0</v>
      </c>
      <c r="H52" s="240"/>
      <c r="I52" s="240"/>
      <c r="J52" s="236"/>
      <c r="K52" s="669"/>
      <c r="L52" s="669"/>
      <c r="M52" s="669"/>
      <c r="N52" s="669"/>
      <c r="O52" s="27"/>
      <c r="P52" s="537"/>
      <c r="Q52" s="156"/>
      <c r="R52" s="155"/>
      <c r="S52" s="156"/>
      <c r="T52" s="155"/>
    </row>
    <row r="53" spans="1:20" ht="15.95" customHeight="1" x14ac:dyDescent="0.2">
      <c r="A53" s="233">
        <v>6283</v>
      </c>
      <c r="B53" s="232" t="s">
        <v>342</v>
      </c>
      <c r="C53" s="236"/>
      <c r="D53" s="661">
        <v>0</v>
      </c>
      <c r="E53" s="661">
        <v>0</v>
      </c>
      <c r="F53" s="661">
        <v>400</v>
      </c>
      <c r="G53" s="661">
        <v>0</v>
      </c>
      <c r="H53" s="240"/>
      <c r="I53" s="240"/>
      <c r="J53" s="236"/>
      <c r="K53" s="669"/>
      <c r="L53" s="669"/>
      <c r="M53" s="669"/>
      <c r="N53" s="669"/>
      <c r="O53" s="27"/>
      <c r="P53" s="537"/>
      <c r="Q53" s="156"/>
      <c r="R53" s="155"/>
      <c r="S53" s="156"/>
      <c r="T53" s="155"/>
    </row>
    <row r="54" spans="1:20" ht="15.95" customHeight="1" x14ac:dyDescent="0.2">
      <c r="A54" s="103">
        <v>63</v>
      </c>
      <c r="B54" s="35" t="s">
        <v>243</v>
      </c>
      <c r="C54" s="181"/>
      <c r="D54" s="186">
        <f t="shared" ref="D54:F54" si="15">D58+D55</f>
        <v>0</v>
      </c>
      <c r="E54" s="186">
        <f t="shared" si="15"/>
        <v>0</v>
      </c>
      <c r="F54" s="186">
        <f t="shared" si="15"/>
        <v>0</v>
      </c>
      <c r="G54" s="186">
        <f>G58+G55</f>
        <v>0</v>
      </c>
      <c r="H54" s="230"/>
      <c r="I54" s="230"/>
      <c r="J54" s="231"/>
      <c r="K54" s="558"/>
      <c r="L54" s="558"/>
      <c r="M54" s="558"/>
      <c r="N54" s="558"/>
      <c r="O54" s="27"/>
      <c r="Q54" s="156"/>
      <c r="R54" s="155"/>
      <c r="S54" s="156"/>
      <c r="T54" s="155"/>
    </row>
    <row r="55" spans="1:20" ht="15.95" customHeight="1" x14ac:dyDescent="0.2">
      <c r="A55" s="234">
        <v>631</v>
      </c>
      <c r="B55" s="240" t="s">
        <v>244</v>
      </c>
      <c r="C55" s="236"/>
      <c r="D55" s="241">
        <f t="shared" ref="D55:F55" si="16">D56+D57</f>
        <v>0</v>
      </c>
      <c r="E55" s="241">
        <f t="shared" si="16"/>
        <v>0</v>
      </c>
      <c r="F55" s="241">
        <f t="shared" si="16"/>
        <v>0</v>
      </c>
      <c r="G55" s="241">
        <f>G56+G57</f>
        <v>0</v>
      </c>
      <c r="H55" s="100"/>
      <c r="J55" s="99"/>
      <c r="K55" s="183"/>
      <c r="L55" s="183"/>
      <c r="M55" s="183"/>
      <c r="N55" s="183"/>
      <c r="O55" s="27"/>
      <c r="P55" s="537"/>
      <c r="Q55" s="156"/>
      <c r="R55" s="155"/>
      <c r="S55" s="156"/>
      <c r="T55" s="155"/>
    </row>
    <row r="56" spans="1:20" ht="15.95" customHeight="1" x14ac:dyDescent="0.2">
      <c r="A56" s="233">
        <v>631</v>
      </c>
      <c r="B56" s="232" t="s">
        <v>245</v>
      </c>
      <c r="C56" s="236"/>
      <c r="D56" s="661">
        <v>0</v>
      </c>
      <c r="E56" s="661">
        <v>0</v>
      </c>
      <c r="F56" s="661">
        <v>0</v>
      </c>
      <c r="G56" s="661">
        <v>0</v>
      </c>
      <c r="H56" s="234">
        <v>746</v>
      </c>
      <c r="I56" s="240" t="s">
        <v>246</v>
      </c>
      <c r="J56" s="236"/>
      <c r="K56" s="262">
        <f t="shared" ref="K56:M56" si="17">SUM(K57)</f>
        <v>0</v>
      </c>
      <c r="L56" s="262">
        <f t="shared" si="17"/>
        <v>0</v>
      </c>
      <c r="M56" s="262">
        <f t="shared" si="17"/>
        <v>0</v>
      </c>
      <c r="N56" s="262">
        <f>SUM(N57)</f>
        <v>0</v>
      </c>
      <c r="O56" s="27"/>
      <c r="P56" s="537"/>
      <c r="Q56" s="156"/>
      <c r="R56" s="155"/>
      <c r="S56" s="156"/>
      <c r="T56" s="155"/>
    </row>
    <row r="57" spans="1:20" ht="15.95" customHeight="1" x14ac:dyDescent="0.2">
      <c r="A57" s="233">
        <v>6313</v>
      </c>
      <c r="B57" s="232" t="s">
        <v>247</v>
      </c>
      <c r="C57" s="99"/>
      <c r="D57" s="661">
        <v>0</v>
      </c>
      <c r="E57" s="661">
        <v>0</v>
      </c>
      <c r="F57" s="661">
        <v>0</v>
      </c>
      <c r="G57" s="661">
        <v>0</v>
      </c>
      <c r="H57" s="230">
        <v>7461</v>
      </c>
      <c r="I57" s="230" t="s">
        <v>248</v>
      </c>
      <c r="J57" s="231"/>
      <c r="K57" s="665">
        <v>0</v>
      </c>
      <c r="L57" s="665">
        <v>0</v>
      </c>
      <c r="M57" s="665">
        <v>0</v>
      </c>
      <c r="N57" s="665">
        <v>0</v>
      </c>
      <c r="O57" s="27"/>
      <c r="P57" s="537"/>
      <c r="Q57" s="156"/>
      <c r="R57" s="155"/>
      <c r="S57" s="156"/>
      <c r="T57" s="155"/>
    </row>
    <row r="58" spans="1:20" ht="15.95" customHeight="1" x14ac:dyDescent="0.2">
      <c r="A58" s="234">
        <v>635</v>
      </c>
      <c r="B58" s="240" t="s">
        <v>249</v>
      </c>
      <c r="C58" s="236"/>
      <c r="D58" s="658">
        <v>0</v>
      </c>
      <c r="E58" s="658">
        <v>0</v>
      </c>
      <c r="F58" s="658">
        <v>0</v>
      </c>
      <c r="G58" s="658">
        <v>0</v>
      </c>
      <c r="H58" s="234"/>
      <c r="I58" s="240"/>
      <c r="J58" s="236"/>
      <c r="K58" s="241"/>
      <c r="L58" s="241"/>
      <c r="M58" s="241"/>
      <c r="N58" s="241"/>
      <c r="O58" s="27"/>
      <c r="P58" s="537"/>
      <c r="Q58" s="156"/>
      <c r="R58" s="155"/>
      <c r="S58" s="156"/>
      <c r="T58" s="155"/>
    </row>
    <row r="59" spans="1:20" ht="15.95" customHeight="1" x14ac:dyDescent="0.2">
      <c r="A59" s="103">
        <v>64</v>
      </c>
      <c r="B59" s="35" t="s">
        <v>27</v>
      </c>
      <c r="C59" s="181"/>
      <c r="D59" s="157">
        <f t="shared" ref="D59:F59" si="18">D60+D61+D62</f>
        <v>0</v>
      </c>
      <c r="E59" s="157">
        <f t="shared" si="18"/>
        <v>0</v>
      </c>
      <c r="F59" s="157">
        <f t="shared" si="18"/>
        <v>23000</v>
      </c>
      <c r="G59" s="157">
        <f>G60+G61+G62</f>
        <v>0</v>
      </c>
      <c r="H59" s="234"/>
      <c r="I59" s="240"/>
      <c r="J59" s="236"/>
      <c r="K59" s="241"/>
      <c r="L59" s="241"/>
      <c r="M59" s="241"/>
      <c r="N59" s="241"/>
      <c r="O59" s="27"/>
      <c r="P59" s="537"/>
      <c r="Q59" s="156"/>
      <c r="R59" s="155"/>
      <c r="S59" s="156"/>
      <c r="T59" s="155"/>
    </row>
    <row r="60" spans="1:20" ht="15.95" customHeight="1" x14ac:dyDescent="0.2">
      <c r="A60" s="234">
        <v>641</v>
      </c>
      <c r="B60" s="235" t="s">
        <v>33</v>
      </c>
      <c r="C60" s="236"/>
      <c r="D60" s="658">
        <v>0</v>
      </c>
      <c r="E60" s="658">
        <v>0</v>
      </c>
      <c r="F60" s="658">
        <v>17000</v>
      </c>
      <c r="G60" s="658">
        <v>0</v>
      </c>
      <c r="H60" s="234"/>
      <c r="I60" s="240"/>
      <c r="J60" s="236"/>
      <c r="K60" s="241"/>
      <c r="L60" s="241"/>
      <c r="M60" s="241"/>
      <c r="N60" s="241"/>
      <c r="O60" s="27"/>
      <c r="P60" s="537"/>
      <c r="Q60" s="156"/>
      <c r="R60" s="155"/>
      <c r="S60" s="156"/>
      <c r="T60" s="155"/>
    </row>
    <row r="61" spans="1:20" ht="15.95" customHeight="1" x14ac:dyDescent="0.2">
      <c r="A61" s="234">
        <v>645</v>
      </c>
      <c r="B61" s="238" t="s">
        <v>37</v>
      </c>
      <c r="C61" s="236"/>
      <c r="D61" s="658">
        <v>0</v>
      </c>
      <c r="E61" s="658">
        <v>0</v>
      </c>
      <c r="F61" s="658">
        <v>6000</v>
      </c>
      <c r="G61" s="658">
        <v>0</v>
      </c>
      <c r="H61" s="154">
        <v>75</v>
      </c>
      <c r="I61" s="35" t="s">
        <v>250</v>
      </c>
      <c r="J61" s="99"/>
      <c r="K61" s="186">
        <f t="shared" ref="K61:M61" si="19">K64+K65+K66</f>
        <v>0</v>
      </c>
      <c r="L61" s="186">
        <f t="shared" si="19"/>
        <v>0</v>
      </c>
      <c r="M61" s="186">
        <f t="shared" si="19"/>
        <v>0</v>
      </c>
      <c r="N61" s="186">
        <f>N64+N65+N66</f>
        <v>0</v>
      </c>
      <c r="O61" s="27"/>
      <c r="P61" s="537"/>
      <c r="Q61" s="156"/>
      <c r="R61" s="155"/>
      <c r="S61" s="156"/>
      <c r="T61" s="155"/>
    </row>
    <row r="62" spans="1:20" ht="15.95" customHeight="1" x14ac:dyDescent="0.2">
      <c r="A62" s="234">
        <v>647</v>
      </c>
      <c r="B62" s="240" t="s">
        <v>251</v>
      </c>
      <c r="C62" s="236"/>
      <c r="D62" s="239">
        <f t="shared" ref="D62:E62" si="20">SUM(D63:D66)</f>
        <v>0</v>
      </c>
      <c r="E62" s="239">
        <f t="shared" si="20"/>
        <v>0</v>
      </c>
      <c r="F62" s="239">
        <f>SUM(F63:F66)</f>
        <v>0</v>
      </c>
      <c r="G62" s="239">
        <f>SUM(G63:G66)</f>
        <v>0</v>
      </c>
      <c r="H62" s="234"/>
      <c r="I62" s="240"/>
      <c r="J62" s="236"/>
      <c r="K62" s="241"/>
      <c r="L62" s="241"/>
      <c r="M62" s="241"/>
      <c r="N62" s="241"/>
      <c r="O62" s="27"/>
      <c r="P62" s="537"/>
      <c r="Q62" s="156"/>
      <c r="R62" s="155"/>
      <c r="S62" s="156"/>
      <c r="T62" s="155"/>
    </row>
    <row r="63" spans="1:20" ht="15.95" customHeight="1" x14ac:dyDescent="0.2">
      <c r="A63" s="233">
        <v>6471</v>
      </c>
      <c r="B63" s="232" t="s">
        <v>252</v>
      </c>
      <c r="C63" s="99"/>
      <c r="D63" s="661">
        <v>0</v>
      </c>
      <c r="E63" s="661">
        <v>0</v>
      </c>
      <c r="F63" s="661">
        <v>0</v>
      </c>
      <c r="G63" s="661">
        <v>0</v>
      </c>
      <c r="H63" s="234"/>
      <c r="I63" s="240"/>
      <c r="J63" s="236"/>
      <c r="K63" s="241"/>
      <c r="L63" s="241"/>
      <c r="M63" s="241"/>
      <c r="N63" s="241"/>
      <c r="O63" s="27"/>
      <c r="P63" s="537"/>
      <c r="Q63" s="156"/>
      <c r="R63" s="155"/>
      <c r="S63" s="156"/>
      <c r="T63" s="155"/>
    </row>
    <row r="64" spans="1:20" ht="15.95" customHeight="1" x14ac:dyDescent="0.2">
      <c r="A64" s="233">
        <v>6475</v>
      </c>
      <c r="B64" s="232" t="s">
        <v>253</v>
      </c>
      <c r="C64" s="99"/>
      <c r="D64" s="661">
        <v>0</v>
      </c>
      <c r="E64" s="661">
        <v>0</v>
      </c>
      <c r="F64" s="661">
        <v>0</v>
      </c>
      <c r="G64" s="661">
        <v>0</v>
      </c>
      <c r="H64" s="234">
        <v>754</v>
      </c>
      <c r="I64" s="240" t="s">
        <v>254</v>
      </c>
      <c r="J64" s="236"/>
      <c r="K64" s="658">
        <v>0</v>
      </c>
      <c r="L64" s="658">
        <v>0</v>
      </c>
      <c r="M64" s="658">
        <v>0</v>
      </c>
      <c r="N64" s="658">
        <v>0</v>
      </c>
      <c r="O64" s="27"/>
      <c r="P64" s="537"/>
      <c r="Q64" s="156"/>
      <c r="R64" s="155"/>
      <c r="S64" s="156"/>
      <c r="T64" s="155"/>
    </row>
    <row r="65" spans="1:20" ht="15.95" customHeight="1" x14ac:dyDescent="0.2">
      <c r="A65" s="266">
        <v>64751</v>
      </c>
      <c r="B65" s="232" t="s">
        <v>255</v>
      </c>
      <c r="C65" s="99"/>
      <c r="D65" s="661">
        <v>0</v>
      </c>
      <c r="E65" s="661">
        <v>0</v>
      </c>
      <c r="F65" s="661">
        <v>0</v>
      </c>
      <c r="G65" s="661">
        <v>0</v>
      </c>
      <c r="H65" s="234">
        <v>755</v>
      </c>
      <c r="I65" s="240" t="s">
        <v>256</v>
      </c>
      <c r="J65" s="236"/>
      <c r="K65" s="658">
        <v>0</v>
      </c>
      <c r="L65" s="658">
        <v>0</v>
      </c>
      <c r="M65" s="658">
        <v>0</v>
      </c>
      <c r="N65" s="658">
        <v>0</v>
      </c>
      <c r="O65" s="27"/>
      <c r="P65" s="537"/>
      <c r="Q65" s="156"/>
      <c r="R65" s="155"/>
      <c r="S65" s="156"/>
      <c r="T65" s="155"/>
    </row>
    <row r="66" spans="1:20" ht="15.95" customHeight="1" x14ac:dyDescent="0.2">
      <c r="A66" s="266">
        <v>64752</v>
      </c>
      <c r="B66" s="232" t="s">
        <v>257</v>
      </c>
      <c r="C66" s="99"/>
      <c r="D66" s="661">
        <v>0</v>
      </c>
      <c r="E66" s="661">
        <v>0</v>
      </c>
      <c r="F66" s="661">
        <v>0</v>
      </c>
      <c r="G66" s="661">
        <v>0</v>
      </c>
      <c r="H66" s="234">
        <v>756</v>
      </c>
      <c r="I66" s="240" t="s">
        <v>258</v>
      </c>
      <c r="J66" s="236"/>
      <c r="K66" s="658">
        <v>0</v>
      </c>
      <c r="L66" s="658">
        <v>0</v>
      </c>
      <c r="M66" s="658">
        <v>0</v>
      </c>
      <c r="N66" s="658">
        <v>0</v>
      </c>
      <c r="O66" s="27"/>
      <c r="P66" s="537"/>
      <c r="Q66" s="156"/>
      <c r="R66" s="155"/>
      <c r="S66" s="156"/>
      <c r="T66" s="155"/>
    </row>
    <row r="67" spans="1:20" ht="15.95" customHeight="1" x14ac:dyDescent="0.2">
      <c r="A67" s="103">
        <v>65</v>
      </c>
      <c r="B67" s="63" t="s">
        <v>259</v>
      </c>
      <c r="C67" s="99"/>
      <c r="D67" s="659">
        <v>0</v>
      </c>
      <c r="E67" s="659">
        <v>0</v>
      </c>
      <c r="F67" s="659">
        <v>0</v>
      </c>
      <c r="G67" s="659">
        <v>0</v>
      </c>
      <c r="H67" s="189"/>
      <c r="I67" s="166"/>
      <c r="J67" s="190"/>
      <c r="K67" s="175"/>
      <c r="L67" s="175"/>
      <c r="M67" s="175"/>
      <c r="N67" s="175"/>
      <c r="O67" s="27"/>
      <c r="P67" s="537"/>
      <c r="Q67" s="156"/>
      <c r="R67" s="155"/>
      <c r="S67" s="156"/>
      <c r="T67" s="155"/>
    </row>
    <row r="68" spans="1:20" ht="15.95" customHeight="1" thickBot="1" x14ac:dyDescent="0.25">
      <c r="A68" s="191"/>
      <c r="C68" s="99"/>
      <c r="D68" s="99"/>
      <c r="E68" s="99"/>
      <c r="F68" s="99"/>
      <c r="G68" s="175"/>
      <c r="H68" s="189"/>
      <c r="I68" s="166"/>
      <c r="J68" s="190"/>
      <c r="K68" s="175"/>
      <c r="L68" s="175"/>
      <c r="M68" s="175"/>
      <c r="N68" s="175"/>
      <c r="O68" s="27"/>
      <c r="P68" s="537"/>
      <c r="Q68" s="156"/>
      <c r="R68" s="155"/>
      <c r="S68" s="156"/>
      <c r="T68" s="155"/>
    </row>
    <row r="69" spans="1:20" ht="15.95" customHeight="1" thickBot="1" x14ac:dyDescent="0.25">
      <c r="A69" s="248"/>
      <c r="B69" s="242"/>
      <c r="C69" s="243" t="s">
        <v>260</v>
      </c>
      <c r="D69" s="559">
        <f>D8+D29+D37+D54+D59+D67</f>
        <v>0</v>
      </c>
      <c r="E69" s="559">
        <f>E8+E29+E37+E54+E59+E67</f>
        <v>0</v>
      </c>
      <c r="F69" s="559">
        <f>F8+F29+F37+F54+F59+F67</f>
        <v>54638.15</v>
      </c>
      <c r="G69" s="559">
        <f>G8+G29+G37+G54+G59+G67</f>
        <v>0</v>
      </c>
      <c r="H69" s="192"/>
      <c r="I69" s="193"/>
      <c r="J69" s="194" t="s">
        <v>260</v>
      </c>
      <c r="K69" s="560">
        <f>K57+K27+K8+K22</f>
        <v>0</v>
      </c>
      <c r="L69" s="560">
        <f>L57+L27+L8+L22</f>
        <v>0</v>
      </c>
      <c r="M69" s="560">
        <f>M57+M27+M8+M22</f>
        <v>0</v>
      </c>
      <c r="N69" s="560">
        <f>N57+N27+N8+N22</f>
        <v>0</v>
      </c>
      <c r="O69" s="27"/>
      <c r="P69" s="537"/>
      <c r="Q69" s="156"/>
      <c r="R69" s="155"/>
      <c r="S69" s="156"/>
      <c r="T69" s="155"/>
    </row>
    <row r="70" spans="1:20" ht="15.95" customHeight="1" x14ac:dyDescent="0.2">
      <c r="A70" s="187">
        <v>66</v>
      </c>
      <c r="B70" s="35" t="s">
        <v>261</v>
      </c>
      <c r="C70" s="195"/>
      <c r="D70" s="179">
        <f t="shared" ref="D70:F70" si="21">D71+D72</f>
        <v>0</v>
      </c>
      <c r="E70" s="179">
        <f t="shared" si="21"/>
        <v>0</v>
      </c>
      <c r="F70" s="179">
        <f t="shared" si="21"/>
        <v>0</v>
      </c>
      <c r="G70" s="179">
        <f>G71+G72</f>
        <v>0</v>
      </c>
      <c r="H70" s="154">
        <v>76</v>
      </c>
      <c r="I70" s="35" t="s">
        <v>262</v>
      </c>
      <c r="J70" s="64"/>
      <c r="K70" s="196">
        <f t="shared" ref="K70:M70" si="22">K71+K72+K73</f>
        <v>0</v>
      </c>
      <c r="L70" s="196">
        <f t="shared" si="22"/>
        <v>0</v>
      </c>
      <c r="M70" s="196">
        <f t="shared" si="22"/>
        <v>0</v>
      </c>
      <c r="N70" s="196">
        <f>N71+N72+N73</f>
        <v>0</v>
      </c>
      <c r="O70" s="27"/>
      <c r="P70" s="537"/>
      <c r="Q70" s="156"/>
      <c r="R70" s="155"/>
      <c r="S70" s="156"/>
      <c r="T70" s="155"/>
    </row>
    <row r="71" spans="1:20" ht="15.95" customHeight="1" x14ac:dyDescent="0.2">
      <c r="A71" s="234">
        <v>661</v>
      </c>
      <c r="B71" s="240" t="s">
        <v>263</v>
      </c>
      <c r="C71" s="236"/>
      <c r="D71" s="658">
        <v>0</v>
      </c>
      <c r="E71" s="658">
        <v>0</v>
      </c>
      <c r="F71" s="658">
        <v>0</v>
      </c>
      <c r="G71" s="658">
        <v>0</v>
      </c>
      <c r="H71" s="234">
        <v>761</v>
      </c>
      <c r="I71" s="240" t="s">
        <v>264</v>
      </c>
      <c r="J71" s="236"/>
      <c r="K71" s="658">
        <v>0</v>
      </c>
      <c r="L71" s="658">
        <v>0</v>
      </c>
      <c r="M71" s="658">
        <v>0</v>
      </c>
      <c r="N71" s="658">
        <v>0</v>
      </c>
      <c r="O71" s="27"/>
      <c r="P71" s="537"/>
      <c r="Q71" s="156"/>
      <c r="R71" s="155"/>
      <c r="S71" s="156"/>
      <c r="T71" s="155"/>
    </row>
    <row r="72" spans="1:20" ht="15.95" customHeight="1" x14ac:dyDescent="0.2">
      <c r="A72" s="234">
        <v>667</v>
      </c>
      <c r="B72" s="240" t="s">
        <v>265</v>
      </c>
      <c r="C72" s="236"/>
      <c r="D72" s="658">
        <v>0</v>
      </c>
      <c r="E72" s="658">
        <v>0</v>
      </c>
      <c r="F72" s="658">
        <v>0</v>
      </c>
      <c r="G72" s="658">
        <v>0</v>
      </c>
      <c r="H72" s="234">
        <v>762</v>
      </c>
      <c r="I72" s="240" t="s">
        <v>266</v>
      </c>
      <c r="J72" s="236"/>
      <c r="K72" s="658">
        <v>0</v>
      </c>
      <c r="L72" s="658">
        <v>0</v>
      </c>
      <c r="M72" s="658">
        <v>0</v>
      </c>
      <c r="N72" s="658">
        <v>0</v>
      </c>
      <c r="O72" s="27"/>
      <c r="P72" s="537"/>
      <c r="Q72" s="156"/>
      <c r="R72" s="155"/>
      <c r="S72" s="156"/>
      <c r="T72" s="155"/>
    </row>
    <row r="73" spans="1:20" ht="15.95" customHeight="1" x14ac:dyDescent="0.2">
      <c r="A73" s="234"/>
      <c r="B73" s="240"/>
      <c r="C73" s="236"/>
      <c r="D73" s="241"/>
      <c r="E73" s="241"/>
      <c r="F73" s="241"/>
      <c r="G73" s="241"/>
      <c r="H73" s="234">
        <v>767</v>
      </c>
      <c r="I73" s="240" t="s">
        <v>267</v>
      </c>
      <c r="J73" s="236"/>
      <c r="K73" s="658">
        <v>0</v>
      </c>
      <c r="L73" s="658">
        <v>0</v>
      </c>
      <c r="M73" s="658">
        <v>0</v>
      </c>
      <c r="N73" s="658">
        <v>0</v>
      </c>
      <c r="O73" s="27"/>
      <c r="P73" s="537"/>
      <c r="Q73" s="156"/>
      <c r="R73" s="155"/>
      <c r="S73" s="156"/>
      <c r="T73" s="155"/>
    </row>
    <row r="74" spans="1:20" ht="15.95" customHeight="1" x14ac:dyDescent="0.2">
      <c r="A74" s="191"/>
      <c r="C74" s="99"/>
      <c r="D74" s="175"/>
      <c r="E74" s="175"/>
      <c r="F74" s="175"/>
      <c r="G74" s="175"/>
      <c r="H74" s="104"/>
      <c r="I74" s="41"/>
      <c r="J74" s="67"/>
      <c r="K74" s="183"/>
      <c r="L74" s="183"/>
      <c r="M74" s="183"/>
      <c r="N74" s="183"/>
      <c r="O74" s="27"/>
      <c r="Q74" s="63"/>
      <c r="R74" s="63"/>
      <c r="S74" s="63"/>
      <c r="T74" s="168"/>
    </row>
    <row r="75" spans="1:20" ht="15.95" customHeight="1" thickBot="1" x14ac:dyDescent="0.25">
      <c r="A75" s="197"/>
      <c r="B75" s="724"/>
      <c r="C75" s="725"/>
      <c r="D75" s="158"/>
      <c r="E75" s="158"/>
      <c r="F75" s="158"/>
      <c r="G75" s="158"/>
      <c r="H75" s="104"/>
      <c r="I75" s="733"/>
      <c r="J75" s="734"/>
      <c r="K75" s="158"/>
      <c r="L75" s="158"/>
      <c r="M75" s="158"/>
      <c r="N75" s="158"/>
      <c r="O75" s="27"/>
      <c r="Q75" s="63"/>
      <c r="R75" s="63"/>
      <c r="S75" s="63"/>
      <c r="T75" s="200"/>
    </row>
    <row r="76" spans="1:20" ht="15.95" customHeight="1" thickBot="1" x14ac:dyDescent="0.25">
      <c r="A76" s="248"/>
      <c r="B76" s="242"/>
      <c r="C76" s="243" t="s">
        <v>268</v>
      </c>
      <c r="D76" s="560">
        <f t="shared" ref="D76:F76" si="23">D70</f>
        <v>0</v>
      </c>
      <c r="E76" s="560">
        <f t="shared" si="23"/>
        <v>0</v>
      </c>
      <c r="F76" s="560">
        <f t="shared" si="23"/>
        <v>0</v>
      </c>
      <c r="G76" s="560">
        <f>G70</f>
        <v>0</v>
      </c>
      <c r="H76" s="562"/>
      <c r="I76" s="563"/>
      <c r="J76" s="564" t="s">
        <v>269</v>
      </c>
      <c r="K76" s="560">
        <f t="shared" ref="K76:M76" si="24">K70</f>
        <v>0</v>
      </c>
      <c r="L76" s="560">
        <f t="shared" si="24"/>
        <v>0</v>
      </c>
      <c r="M76" s="560">
        <f t="shared" si="24"/>
        <v>0</v>
      </c>
      <c r="N76" s="560">
        <f>N70</f>
        <v>0</v>
      </c>
      <c r="O76" s="27"/>
      <c r="Q76" s="63"/>
      <c r="R76" s="63"/>
      <c r="S76" s="63"/>
      <c r="T76" s="200"/>
    </row>
    <row r="77" spans="1:20" ht="15.95" customHeight="1" x14ac:dyDescent="0.2">
      <c r="A77" s="197"/>
      <c r="B77" s="726"/>
      <c r="C77" s="727"/>
      <c r="D77" s="198"/>
      <c r="E77" s="198"/>
      <c r="F77" s="198"/>
      <c r="G77" s="198"/>
      <c r="H77" s="167"/>
      <c r="I77" s="726"/>
      <c r="J77" s="727"/>
      <c r="K77" s="196"/>
      <c r="L77" s="196"/>
      <c r="M77" s="196"/>
      <c r="N77" s="196"/>
      <c r="O77" s="27"/>
      <c r="Q77" s="63"/>
      <c r="R77" s="63"/>
      <c r="S77" s="63"/>
      <c r="T77" s="200"/>
    </row>
    <row r="78" spans="1:20" ht="15.95" customHeight="1" x14ac:dyDescent="0.2">
      <c r="A78" s="187">
        <v>67</v>
      </c>
      <c r="B78" s="35" t="s">
        <v>270</v>
      </c>
      <c r="C78" s="195"/>
      <c r="D78" s="199">
        <f t="shared" ref="D78:F78" si="25">D79+D80+D81</f>
        <v>0</v>
      </c>
      <c r="E78" s="199">
        <f t="shared" si="25"/>
        <v>0</v>
      </c>
      <c r="F78" s="199">
        <f t="shared" si="25"/>
        <v>0</v>
      </c>
      <c r="G78" s="199">
        <f>G79+G80+G81</f>
        <v>0</v>
      </c>
      <c r="H78" s="166">
        <v>77</v>
      </c>
      <c r="I78" s="35" t="s">
        <v>271</v>
      </c>
      <c r="J78" s="64"/>
      <c r="K78" s="157">
        <f t="shared" ref="K78:M78" si="26">K79+K80+K81</f>
        <v>0</v>
      </c>
      <c r="L78" s="157">
        <f t="shared" si="26"/>
        <v>0</v>
      </c>
      <c r="M78" s="157">
        <f t="shared" si="26"/>
        <v>0</v>
      </c>
      <c r="N78" s="157">
        <f>N79+N80+N81</f>
        <v>0</v>
      </c>
      <c r="O78" s="27"/>
      <c r="Q78" s="63"/>
      <c r="R78" s="63"/>
      <c r="S78" s="63"/>
      <c r="T78" s="200"/>
    </row>
    <row r="79" spans="1:20" ht="15.95" customHeight="1" x14ac:dyDescent="0.2">
      <c r="A79" s="234">
        <v>671</v>
      </c>
      <c r="B79" s="240" t="s">
        <v>272</v>
      </c>
      <c r="C79" s="236"/>
      <c r="D79" s="658">
        <v>0</v>
      </c>
      <c r="E79" s="658">
        <v>0</v>
      </c>
      <c r="F79" s="658">
        <v>0</v>
      </c>
      <c r="G79" s="658">
        <v>0</v>
      </c>
      <c r="H79" s="234">
        <v>771</v>
      </c>
      <c r="I79" s="240" t="s">
        <v>272</v>
      </c>
      <c r="J79" s="236"/>
      <c r="K79" s="658">
        <v>0</v>
      </c>
      <c r="L79" s="658">
        <v>0</v>
      </c>
      <c r="M79" s="658">
        <v>0</v>
      </c>
      <c r="N79" s="658">
        <v>0</v>
      </c>
      <c r="O79" s="27"/>
      <c r="Q79" s="63"/>
      <c r="R79" s="63"/>
      <c r="S79" s="63"/>
      <c r="T79" s="200"/>
    </row>
    <row r="80" spans="1:20" ht="15.95" customHeight="1" x14ac:dyDescent="0.2">
      <c r="A80" s="234">
        <v>672</v>
      </c>
      <c r="B80" s="240" t="s">
        <v>273</v>
      </c>
      <c r="C80" s="236"/>
      <c r="D80" s="658">
        <v>0</v>
      </c>
      <c r="E80" s="658">
        <v>0</v>
      </c>
      <c r="F80" s="658">
        <v>0</v>
      </c>
      <c r="G80" s="658">
        <v>0</v>
      </c>
      <c r="H80" s="234">
        <v>772</v>
      </c>
      <c r="I80" s="240" t="s">
        <v>274</v>
      </c>
      <c r="J80" s="236"/>
      <c r="K80" s="658">
        <v>0</v>
      </c>
      <c r="L80" s="658">
        <v>0</v>
      </c>
      <c r="M80" s="658">
        <v>0</v>
      </c>
      <c r="N80" s="658">
        <v>0</v>
      </c>
      <c r="O80" s="27"/>
      <c r="P80" s="543" t="s">
        <v>279</v>
      </c>
      <c r="Q80" s="63"/>
      <c r="R80" s="63"/>
      <c r="S80" s="63"/>
      <c r="T80" s="201"/>
    </row>
    <row r="81" spans="1:20" ht="15.95" customHeight="1" x14ac:dyDescent="0.2">
      <c r="A81" s="234">
        <v>675</v>
      </c>
      <c r="B81" s="240" t="s">
        <v>275</v>
      </c>
      <c r="C81" s="236"/>
      <c r="D81" s="658">
        <v>0</v>
      </c>
      <c r="E81" s="658">
        <v>0</v>
      </c>
      <c r="F81" s="658">
        <v>0</v>
      </c>
      <c r="G81" s="658">
        <v>0</v>
      </c>
      <c r="H81" s="234"/>
      <c r="I81" s="240" t="s">
        <v>275</v>
      </c>
      <c r="J81" s="236"/>
      <c r="K81" s="658">
        <v>0</v>
      </c>
      <c r="L81" s="658">
        <v>0</v>
      </c>
      <c r="M81" s="658">
        <v>0</v>
      </c>
      <c r="N81" s="658">
        <v>0</v>
      </c>
      <c r="O81" s="27"/>
      <c r="T81" s="174"/>
    </row>
    <row r="82" spans="1:20" ht="15.95" customHeight="1" x14ac:dyDescent="0.2">
      <c r="A82" s="234">
        <v>679</v>
      </c>
      <c r="B82" s="240" t="s">
        <v>343</v>
      </c>
      <c r="C82" s="236"/>
      <c r="D82" s="658">
        <v>0</v>
      </c>
      <c r="E82" s="658">
        <v>0</v>
      </c>
      <c r="F82" s="658">
        <v>20000</v>
      </c>
      <c r="G82" s="658">
        <v>0</v>
      </c>
      <c r="H82" s="240"/>
      <c r="I82" s="240"/>
      <c r="J82" s="236"/>
      <c r="K82" s="658"/>
      <c r="L82" s="658"/>
      <c r="M82" s="658"/>
      <c r="N82" s="658"/>
      <c r="O82" s="27"/>
      <c r="T82" s="174"/>
    </row>
    <row r="83" spans="1:20" ht="15.95" customHeight="1" x14ac:dyDescent="0.2">
      <c r="A83" s="103">
        <v>68</v>
      </c>
      <c r="B83" s="35" t="s">
        <v>172</v>
      </c>
      <c r="C83" s="195"/>
      <c r="D83" s="659">
        <v>0</v>
      </c>
      <c r="E83" s="659">
        <v>0</v>
      </c>
      <c r="F83" s="659">
        <v>0</v>
      </c>
      <c r="G83" s="659">
        <v>0</v>
      </c>
      <c r="H83" s="166">
        <v>78</v>
      </c>
      <c r="I83" s="35" t="s">
        <v>276</v>
      </c>
      <c r="J83" s="99"/>
      <c r="K83" s="667">
        <v>0</v>
      </c>
      <c r="L83" s="667">
        <v>0</v>
      </c>
      <c r="M83" s="667">
        <v>0</v>
      </c>
      <c r="N83" s="667">
        <v>0</v>
      </c>
      <c r="O83" s="27"/>
      <c r="T83" s="174"/>
    </row>
    <row r="84" spans="1:20" ht="15.95" customHeight="1" x14ac:dyDescent="0.2">
      <c r="A84" s="103"/>
      <c r="B84" s="35"/>
      <c r="C84" s="195"/>
      <c r="D84" s="202"/>
      <c r="E84" s="202"/>
      <c r="F84" s="202"/>
      <c r="G84" s="202"/>
      <c r="H84" s="203">
        <v>79</v>
      </c>
      <c r="I84" s="35" t="s">
        <v>277</v>
      </c>
      <c r="J84" s="99"/>
      <c r="K84" s="157">
        <f t="shared" ref="K84:M84" si="27">K85</f>
        <v>0</v>
      </c>
      <c r="L84" s="157">
        <f t="shared" si="27"/>
        <v>0</v>
      </c>
      <c r="M84" s="157">
        <f t="shared" si="27"/>
        <v>0</v>
      </c>
      <c r="N84" s="157">
        <f>N85</f>
        <v>0</v>
      </c>
      <c r="O84" s="27"/>
      <c r="T84" s="174"/>
    </row>
    <row r="85" spans="1:20" ht="15.95" customHeight="1" thickBot="1" x14ac:dyDescent="0.25">
      <c r="A85" s="103">
        <v>69</v>
      </c>
      <c r="B85" s="35" t="s">
        <v>278</v>
      </c>
      <c r="C85" s="204"/>
      <c r="D85" s="660">
        <v>0</v>
      </c>
      <c r="E85" s="660">
        <v>0</v>
      </c>
      <c r="F85" s="660">
        <v>0</v>
      </c>
      <c r="G85" s="660">
        <v>0</v>
      </c>
      <c r="H85" s="234">
        <v>792</v>
      </c>
      <c r="I85" s="240" t="s">
        <v>65</v>
      </c>
      <c r="J85" s="236"/>
      <c r="K85" s="658">
        <v>0</v>
      </c>
      <c r="L85" s="658">
        <v>0</v>
      </c>
      <c r="M85" s="658">
        <v>0</v>
      </c>
      <c r="N85" s="658">
        <v>0</v>
      </c>
      <c r="O85" s="27"/>
    </row>
    <row r="86" spans="1:20" ht="15.95" customHeight="1" thickBot="1" x14ac:dyDescent="0.25">
      <c r="A86" s="248"/>
      <c r="B86" s="242"/>
      <c r="C86" s="251" t="s">
        <v>280</v>
      </c>
      <c r="D86" s="252">
        <f t="shared" ref="D86:F86" si="28">D78+D83+D85</f>
        <v>0</v>
      </c>
      <c r="E86" s="252">
        <f t="shared" si="28"/>
        <v>0</v>
      </c>
      <c r="F86" s="252">
        <f t="shared" si="28"/>
        <v>0</v>
      </c>
      <c r="G86" s="252">
        <f>G78+G83+G85</f>
        <v>0</v>
      </c>
      <c r="H86" s="248"/>
      <c r="I86" s="242"/>
      <c r="J86" s="243" t="s">
        <v>280</v>
      </c>
      <c r="K86" s="244">
        <f t="shared" ref="K86:M86" si="29">K78+K83+K84</f>
        <v>0</v>
      </c>
      <c r="L86" s="244">
        <f t="shared" si="29"/>
        <v>0</v>
      </c>
      <c r="M86" s="244">
        <f t="shared" si="29"/>
        <v>0</v>
      </c>
      <c r="N86" s="244">
        <f>N78+N83+N84</f>
        <v>0</v>
      </c>
      <c r="O86" s="27"/>
      <c r="Q86" s="63"/>
      <c r="R86" s="63"/>
      <c r="S86" s="63"/>
      <c r="T86" s="201"/>
    </row>
    <row r="87" spans="1:20" ht="15.95" customHeight="1" thickBot="1" x14ac:dyDescent="0.25">
      <c r="A87" s="197"/>
      <c r="B87" s="726"/>
      <c r="C87" s="727"/>
      <c r="D87" s="183"/>
      <c r="E87" s="183"/>
      <c r="F87" s="183"/>
      <c r="G87" s="183"/>
      <c r="H87" s="167"/>
      <c r="I87" s="726"/>
      <c r="J87" s="727"/>
      <c r="K87" s="183"/>
      <c r="L87" s="183"/>
      <c r="M87" s="183"/>
      <c r="N87" s="183"/>
      <c r="O87" s="27"/>
      <c r="Q87" s="63"/>
      <c r="R87" s="63"/>
      <c r="S87" s="63"/>
      <c r="T87" s="201"/>
    </row>
    <row r="88" spans="1:20" ht="15.95" customHeight="1" thickBot="1" x14ac:dyDescent="0.25">
      <c r="A88" s="197"/>
      <c r="B88" s="206" t="s">
        <v>281</v>
      </c>
      <c r="C88" s="207"/>
      <c r="D88" s="208">
        <f t="shared" ref="D88:F88" si="30">D86+D76+D69</f>
        <v>0</v>
      </c>
      <c r="E88" s="208">
        <f t="shared" si="30"/>
        <v>0</v>
      </c>
      <c r="F88" s="208">
        <f t="shared" si="30"/>
        <v>54638.15</v>
      </c>
      <c r="G88" s="208">
        <f>G86+G76+G69</f>
        <v>0</v>
      </c>
      <c r="H88" s="167"/>
      <c r="I88" s="206" t="s">
        <v>282</v>
      </c>
      <c r="J88" s="207"/>
      <c r="K88" s="208">
        <f t="shared" ref="K88:M88" si="31">K86+K76+K69</f>
        <v>0</v>
      </c>
      <c r="L88" s="208">
        <f t="shared" si="31"/>
        <v>0</v>
      </c>
      <c r="M88" s="208">
        <f t="shared" si="31"/>
        <v>0</v>
      </c>
      <c r="N88" s="208">
        <f>N86+N76+N69</f>
        <v>0</v>
      </c>
      <c r="O88" s="27"/>
      <c r="Q88" s="63"/>
      <c r="R88" s="63"/>
      <c r="S88" s="63"/>
      <c r="T88" s="201"/>
    </row>
    <row r="89" spans="1:20" ht="15.95" customHeight="1" thickBot="1" x14ac:dyDescent="0.25">
      <c r="A89" s="197"/>
      <c r="B89" s="724"/>
      <c r="C89" s="725"/>
      <c r="D89" s="188"/>
      <c r="E89" s="188"/>
      <c r="F89" s="188"/>
      <c r="G89" s="188"/>
      <c r="H89" s="167"/>
      <c r="I89" s="726"/>
      <c r="J89" s="727"/>
      <c r="K89" s="209"/>
      <c r="L89" s="209"/>
      <c r="M89" s="209"/>
      <c r="N89" s="209"/>
      <c r="O89" s="27"/>
      <c r="T89" s="174"/>
    </row>
    <row r="90" spans="1:20" ht="15.95" customHeight="1" thickBot="1" x14ac:dyDescent="0.25">
      <c r="A90" s="248"/>
      <c r="B90" s="250" t="s">
        <v>283</v>
      </c>
      <c r="C90" s="243"/>
      <c r="D90" s="253">
        <f t="shared" ref="D90:F90" si="32">D88</f>
        <v>0</v>
      </c>
      <c r="E90" s="253">
        <f t="shared" si="32"/>
        <v>0</v>
      </c>
      <c r="F90" s="253">
        <f t="shared" si="32"/>
        <v>54638.15</v>
      </c>
      <c r="G90" s="253">
        <f>G88</f>
        <v>0</v>
      </c>
      <c r="H90" s="254"/>
      <c r="I90" s="250" t="s">
        <v>283</v>
      </c>
      <c r="J90" s="243"/>
      <c r="K90" s="255">
        <f t="shared" ref="K90:M90" si="33">K88</f>
        <v>0</v>
      </c>
      <c r="L90" s="255">
        <f t="shared" si="33"/>
        <v>0</v>
      </c>
      <c r="M90" s="255">
        <f t="shared" si="33"/>
        <v>0</v>
      </c>
      <c r="N90" s="255">
        <f>N88</f>
        <v>0</v>
      </c>
      <c r="O90" s="27"/>
    </row>
    <row r="91" spans="1:20" ht="15.95" customHeight="1" x14ac:dyDescent="0.2">
      <c r="A91" s="212"/>
      <c r="B91" s="213"/>
      <c r="C91" s="214"/>
      <c r="D91" s="214"/>
      <c r="E91" s="214"/>
      <c r="F91" s="214"/>
      <c r="G91" s="215"/>
      <c r="H91" s="167"/>
      <c r="I91" s="27"/>
      <c r="J91" s="216"/>
      <c r="K91" s="215"/>
      <c r="L91" s="215"/>
      <c r="M91" s="215"/>
      <c r="N91" s="215"/>
      <c r="O91" s="27"/>
      <c r="P91" s="543" t="s">
        <v>290</v>
      </c>
      <c r="Q91" s="63"/>
      <c r="R91" s="63"/>
      <c r="S91" s="63"/>
      <c r="T91" s="201"/>
    </row>
    <row r="92" spans="1:20" ht="15.95" customHeight="1" x14ac:dyDescent="0.2">
      <c r="A92" s="728" t="s">
        <v>284</v>
      </c>
      <c r="B92" s="729"/>
      <c r="C92" s="730"/>
      <c r="D92" s="217">
        <f t="shared" ref="D92:F92" si="34">SUM(D93:D95)</f>
        <v>0</v>
      </c>
      <c r="E92" s="217">
        <f t="shared" si="34"/>
        <v>0</v>
      </c>
      <c r="F92" s="217">
        <f t="shared" si="34"/>
        <v>0</v>
      </c>
      <c r="G92" s="217">
        <f>SUM(G93:G95)</f>
        <v>0</v>
      </c>
      <c r="H92" s="728" t="s">
        <v>285</v>
      </c>
      <c r="I92" s="731"/>
      <c r="J92" s="732"/>
      <c r="K92" s="217">
        <f t="shared" ref="K92:M92" si="35">SUM(K93:K95)</f>
        <v>0</v>
      </c>
      <c r="L92" s="217">
        <f t="shared" si="35"/>
        <v>0</v>
      </c>
      <c r="M92" s="217">
        <f t="shared" si="35"/>
        <v>0</v>
      </c>
      <c r="N92" s="217">
        <f>SUM(N93:N95)</f>
        <v>0</v>
      </c>
      <c r="O92" s="27"/>
      <c r="T92" s="174"/>
    </row>
    <row r="93" spans="1:20" ht="15.95" customHeight="1" x14ac:dyDescent="0.2">
      <c r="A93" s="234">
        <v>860</v>
      </c>
      <c r="B93" s="240" t="s">
        <v>286</v>
      </c>
      <c r="C93" s="236"/>
      <c r="D93" s="658">
        <v>0</v>
      </c>
      <c r="E93" s="658">
        <v>0</v>
      </c>
      <c r="F93" s="658">
        <v>0</v>
      </c>
      <c r="G93" s="658">
        <v>0</v>
      </c>
      <c r="H93" s="234">
        <v>870</v>
      </c>
      <c r="I93" s="240" t="s">
        <v>287</v>
      </c>
      <c r="J93" s="236"/>
      <c r="K93" s="658">
        <v>0</v>
      </c>
      <c r="L93" s="658">
        <v>0</v>
      </c>
      <c r="M93" s="658">
        <v>0</v>
      </c>
      <c r="N93" s="658">
        <v>0</v>
      </c>
      <c r="O93" s="27"/>
    </row>
    <row r="94" spans="1:20" ht="15.95" customHeight="1" x14ac:dyDescent="0.2">
      <c r="A94" s="234">
        <v>861</v>
      </c>
      <c r="B94" s="240" t="s">
        <v>288</v>
      </c>
      <c r="C94" s="236"/>
      <c r="D94" s="658">
        <v>0</v>
      </c>
      <c r="E94" s="658">
        <v>0</v>
      </c>
      <c r="F94" s="658">
        <v>0</v>
      </c>
      <c r="G94" s="658">
        <v>0</v>
      </c>
      <c r="H94" s="234">
        <v>871</v>
      </c>
      <c r="I94" s="240" t="s">
        <v>289</v>
      </c>
      <c r="J94" s="236"/>
      <c r="K94" s="658">
        <v>0</v>
      </c>
      <c r="L94" s="658">
        <v>0</v>
      </c>
      <c r="M94" s="658">
        <v>0</v>
      </c>
      <c r="N94" s="658">
        <v>0</v>
      </c>
      <c r="O94" s="27"/>
    </row>
    <row r="95" spans="1:20" ht="15.95" customHeight="1" x14ac:dyDescent="0.2">
      <c r="A95" s="234">
        <v>864</v>
      </c>
      <c r="B95" s="240" t="s">
        <v>50</v>
      </c>
      <c r="C95" s="236"/>
      <c r="D95" s="658">
        <v>0</v>
      </c>
      <c r="E95" s="658">
        <v>0</v>
      </c>
      <c r="F95" s="658">
        <v>0</v>
      </c>
      <c r="G95" s="658">
        <v>0</v>
      </c>
      <c r="H95" s="234">
        <v>875</v>
      </c>
      <c r="I95" s="240" t="s">
        <v>51</v>
      </c>
      <c r="J95" s="236"/>
      <c r="K95" s="658">
        <v>0</v>
      </c>
      <c r="L95" s="658">
        <v>0</v>
      </c>
      <c r="M95" s="658">
        <v>0</v>
      </c>
      <c r="N95" s="658">
        <v>0</v>
      </c>
      <c r="O95" s="27"/>
    </row>
    <row r="96" spans="1:20" ht="15.95" customHeight="1" thickBot="1" x14ac:dyDescent="0.25">
      <c r="A96" s="218"/>
      <c r="B96" s="219"/>
      <c r="C96" s="220"/>
      <c r="D96" s="220"/>
      <c r="E96" s="220"/>
      <c r="F96" s="220"/>
      <c r="G96" s="220"/>
      <c r="H96" s="167"/>
      <c r="I96" s="27"/>
      <c r="J96" s="172"/>
      <c r="K96" s="220"/>
      <c r="L96" s="220"/>
      <c r="M96" s="220"/>
      <c r="N96" s="220"/>
      <c r="O96" s="27"/>
      <c r="Q96" s="63"/>
      <c r="R96" s="63"/>
      <c r="S96" s="63"/>
      <c r="T96" s="201"/>
    </row>
    <row r="97" spans="1:20" ht="15.95" customHeight="1" thickBot="1" x14ac:dyDescent="0.25">
      <c r="A97" s="192"/>
      <c r="B97" s="219"/>
      <c r="C97" s="221" t="s">
        <v>291</v>
      </c>
      <c r="D97" s="222">
        <f t="shared" ref="D97:F97" si="36">D92</f>
        <v>0</v>
      </c>
      <c r="E97" s="222">
        <f t="shared" si="36"/>
        <v>0</v>
      </c>
      <c r="F97" s="222">
        <f t="shared" si="36"/>
        <v>0</v>
      </c>
      <c r="G97" s="222">
        <f>G92</f>
        <v>0</v>
      </c>
      <c r="H97" s="210"/>
      <c r="I97" s="193"/>
      <c r="J97" s="194" t="s">
        <v>292</v>
      </c>
      <c r="K97" s="211">
        <f t="shared" ref="K97:M97" si="37">K92</f>
        <v>0</v>
      </c>
      <c r="L97" s="211">
        <f t="shared" si="37"/>
        <v>0</v>
      </c>
      <c r="M97" s="211">
        <f t="shared" si="37"/>
        <v>0</v>
      </c>
      <c r="N97" s="211">
        <f>N92</f>
        <v>0</v>
      </c>
      <c r="O97" s="27"/>
      <c r="T97" s="174"/>
    </row>
    <row r="98" spans="1:20" ht="15.95" customHeight="1" x14ac:dyDescent="0.2">
      <c r="A98" s="167"/>
      <c r="B98" s="27"/>
      <c r="C98" s="27"/>
      <c r="D98" s="27"/>
      <c r="E98" s="27"/>
      <c r="F98" s="27"/>
      <c r="G98" s="27"/>
      <c r="H98" s="167"/>
      <c r="I98" s="27"/>
      <c r="J98" s="27"/>
      <c r="K98" s="27"/>
      <c r="L98" s="27"/>
      <c r="M98" s="27"/>
      <c r="N98" s="27"/>
      <c r="O98" s="27"/>
    </row>
    <row r="100" spans="1:20" ht="15.95" customHeight="1" x14ac:dyDescent="0.2">
      <c r="Q100" s="63"/>
      <c r="R100" s="63"/>
      <c r="S100" s="63"/>
      <c r="T100" s="201"/>
    </row>
    <row r="101" spans="1:20" ht="15.95" customHeight="1" x14ac:dyDescent="0.2">
      <c r="T101" s="174"/>
    </row>
    <row r="103" spans="1:20" ht="15.95" customHeight="1" x14ac:dyDescent="0.2">
      <c r="R103" s="174"/>
      <c r="T103" s="174"/>
    </row>
    <row r="104" spans="1:20" ht="15.95" customHeight="1" x14ac:dyDescent="0.2">
      <c r="R104" s="226"/>
      <c r="T104" s="174"/>
    </row>
    <row r="105" spans="1:20" ht="15.95" customHeight="1" x14ac:dyDescent="0.2">
      <c r="T105" s="174"/>
    </row>
    <row r="109" spans="1:20" ht="15.95" customHeight="1" x14ac:dyDescent="0.2">
      <c r="Q109" s="63"/>
      <c r="R109" s="63"/>
      <c r="S109" s="63"/>
      <c r="T109" s="201"/>
    </row>
    <row r="110" spans="1:20" ht="15.95" customHeight="1" x14ac:dyDescent="0.2">
      <c r="T110" s="174"/>
    </row>
    <row r="111" spans="1:20" ht="15.95" customHeight="1" x14ac:dyDescent="0.2">
      <c r="Q111" s="63"/>
      <c r="R111" s="63"/>
      <c r="S111" s="63"/>
      <c r="T111" s="201"/>
    </row>
    <row r="112" spans="1:20" ht="15.95" customHeight="1" x14ac:dyDescent="0.2">
      <c r="T112" s="155"/>
    </row>
    <row r="113" spans="16:20" ht="15.95" customHeight="1" x14ac:dyDescent="0.2">
      <c r="Q113" s="156"/>
      <c r="R113" s="155"/>
      <c r="T113" s="201"/>
    </row>
    <row r="118" spans="16:20" ht="15.95" customHeight="1" x14ac:dyDescent="0.2">
      <c r="Q118" s="63"/>
      <c r="R118" s="63"/>
      <c r="S118" s="63"/>
      <c r="T118" s="201"/>
    </row>
    <row r="119" spans="16:20" ht="15.95" customHeight="1" x14ac:dyDescent="0.2">
      <c r="T119" s="174"/>
    </row>
    <row r="121" spans="16:20" ht="15.95" customHeight="1" x14ac:dyDescent="0.2">
      <c r="Q121" s="63"/>
      <c r="R121" s="63"/>
      <c r="S121" s="63"/>
      <c r="T121" s="201"/>
    </row>
    <row r="123" spans="16:20" ht="15.95" customHeight="1" x14ac:dyDescent="0.2">
      <c r="Q123" s="63"/>
      <c r="R123" s="63"/>
      <c r="S123" s="63"/>
      <c r="T123" s="168"/>
    </row>
    <row r="124" spans="16:20" ht="15.95" customHeight="1" x14ac:dyDescent="0.2">
      <c r="T124" s="200"/>
    </row>
    <row r="125" spans="16:20" ht="15.95" customHeight="1" x14ac:dyDescent="0.2">
      <c r="T125" s="200"/>
    </row>
    <row r="127" spans="16:20" ht="15.95" customHeight="1" x14ac:dyDescent="0.2">
      <c r="Q127" s="63"/>
      <c r="R127" s="63"/>
      <c r="S127" s="63"/>
      <c r="T127" s="201"/>
    </row>
    <row r="128" spans="16:20" ht="15.95" customHeight="1" x14ac:dyDescent="0.2">
      <c r="P128" s="540"/>
      <c r="T128" s="200"/>
    </row>
    <row r="129" spans="20:20" ht="15.95" customHeight="1" x14ac:dyDescent="0.2">
      <c r="T129" s="200"/>
    </row>
    <row r="130" spans="20:20" ht="15.95" customHeight="1" x14ac:dyDescent="0.2">
      <c r="T130" s="200"/>
    </row>
    <row r="131" spans="20:20" ht="15.95" customHeight="1" x14ac:dyDescent="0.2">
      <c r="T131" s="200"/>
    </row>
    <row r="132" spans="20:20" ht="15.95" customHeight="1" x14ac:dyDescent="0.2">
      <c r="T132" s="200"/>
    </row>
    <row r="133" spans="20:20" ht="15.95" customHeight="1" x14ac:dyDescent="0.2">
      <c r="T133" s="200"/>
    </row>
    <row r="134" spans="20:20" ht="15.95" customHeight="1" x14ac:dyDescent="0.2">
      <c r="T134" s="200"/>
    </row>
    <row r="135" spans="20:20" ht="15.95" customHeight="1" x14ac:dyDescent="0.2">
      <c r="T135" s="200"/>
    </row>
    <row r="136" spans="20:20" ht="15.95" customHeight="1" x14ac:dyDescent="0.2">
      <c r="T136" s="200"/>
    </row>
    <row r="137" spans="20:20" ht="15.95" customHeight="1" x14ac:dyDescent="0.2">
      <c r="T137" s="200"/>
    </row>
    <row r="138" spans="20:20" ht="15.95" customHeight="1" x14ac:dyDescent="0.2">
      <c r="T138" s="200"/>
    </row>
    <row r="139" spans="20:20" ht="15.95" customHeight="1" x14ac:dyDescent="0.2">
      <c r="T139" s="200"/>
    </row>
    <row r="147" spans="16:19" ht="15.95" customHeight="1" x14ac:dyDescent="0.2">
      <c r="P147" s="541"/>
      <c r="Q147" s="227"/>
      <c r="R147" s="227"/>
      <c r="S147" s="228"/>
    </row>
    <row r="148" spans="16:19" ht="15.95" customHeight="1" x14ac:dyDescent="0.2">
      <c r="P148" s="541"/>
      <c r="Q148" s="227"/>
      <c r="R148" s="227"/>
      <c r="S148" s="227"/>
    </row>
    <row r="149" spans="16:19" ht="15.95" customHeight="1" x14ac:dyDescent="0.2">
      <c r="P149" s="541"/>
      <c r="Q149" s="229"/>
      <c r="R149" s="227"/>
      <c r="S149" s="227"/>
    </row>
    <row r="150" spans="16:19" ht="15.95" customHeight="1" x14ac:dyDescent="0.2">
      <c r="P150" s="541"/>
      <c r="Q150" s="227"/>
      <c r="R150" s="227"/>
      <c r="S150" s="227"/>
    </row>
    <row r="151" spans="16:19" ht="15.95" customHeight="1" x14ac:dyDescent="0.2">
      <c r="P151" s="541"/>
      <c r="Q151" s="227"/>
      <c r="R151" s="227"/>
      <c r="S151" s="227"/>
    </row>
    <row r="152" spans="16:19" ht="15.95" customHeight="1" x14ac:dyDescent="0.2">
      <c r="P152" s="541"/>
      <c r="Q152" s="227"/>
      <c r="R152" s="227"/>
      <c r="S152" s="227"/>
    </row>
    <row r="153" spans="16:19" ht="15.95" customHeight="1" x14ac:dyDescent="0.2">
      <c r="P153" s="541"/>
      <c r="Q153" s="227"/>
      <c r="R153" s="227"/>
      <c r="S153" s="227"/>
    </row>
    <row r="154" spans="16:19" ht="15.95" customHeight="1" x14ac:dyDescent="0.2">
      <c r="P154" s="541"/>
      <c r="Q154" s="227"/>
      <c r="R154" s="227"/>
      <c r="S154" s="227"/>
    </row>
    <row r="155" spans="16:19" ht="15.95" customHeight="1" x14ac:dyDescent="0.2">
      <c r="P155" s="541"/>
      <c r="Q155" s="227"/>
      <c r="R155" s="227"/>
      <c r="S155" s="227"/>
    </row>
    <row r="156" spans="16:19" ht="15.95" customHeight="1" x14ac:dyDescent="0.2">
      <c r="P156" s="541"/>
      <c r="Q156" s="227"/>
      <c r="R156" s="227"/>
      <c r="S156" s="227"/>
    </row>
    <row r="157" spans="16:19" ht="15.95" customHeight="1" x14ac:dyDescent="0.2">
      <c r="P157" s="541"/>
      <c r="Q157" s="227"/>
      <c r="R157" s="227"/>
      <c r="S157" s="227"/>
    </row>
    <row r="158" spans="16:19" ht="15.95" customHeight="1" x14ac:dyDescent="0.2">
      <c r="P158" s="542"/>
      <c r="Q158" s="227"/>
      <c r="R158" s="227"/>
      <c r="S158" s="227"/>
    </row>
    <row r="159" spans="16:19" ht="15.95" customHeight="1" x14ac:dyDescent="0.2">
      <c r="P159" s="542"/>
      <c r="Q159" s="227"/>
      <c r="R159" s="227"/>
      <c r="S159" s="227"/>
    </row>
    <row r="160" spans="16:19" ht="15.95" customHeight="1" x14ac:dyDescent="0.2">
      <c r="P160" s="542"/>
      <c r="Q160" s="227"/>
      <c r="R160" s="227"/>
      <c r="S160" s="227"/>
    </row>
    <row r="161" spans="16:19" ht="15.95" customHeight="1" x14ac:dyDescent="0.2">
      <c r="P161" s="542"/>
      <c r="Q161" s="227"/>
      <c r="R161" s="227"/>
      <c r="S161" s="227"/>
    </row>
    <row r="162" spans="16:19" ht="15.95" customHeight="1" x14ac:dyDescent="0.2">
      <c r="P162" s="541"/>
      <c r="Q162" s="227"/>
      <c r="R162" s="227"/>
      <c r="S162" s="227"/>
    </row>
    <row r="163" spans="16:19" ht="15.95" customHeight="1" x14ac:dyDescent="0.2">
      <c r="P163" s="542"/>
      <c r="Q163" s="227"/>
      <c r="R163" s="227"/>
      <c r="S163" s="227"/>
    </row>
    <row r="164" spans="16:19" ht="15.95" customHeight="1" x14ac:dyDescent="0.2">
      <c r="P164" s="542"/>
      <c r="Q164" s="227"/>
      <c r="R164" s="227"/>
      <c r="S164" s="227"/>
    </row>
  </sheetData>
  <sheetProtection formatCells="0" insertRows="0"/>
  <mergeCells count="16">
    <mergeCell ref="B89:C89"/>
    <mergeCell ref="I89:J89"/>
    <mergeCell ref="A92:C92"/>
    <mergeCell ref="H92:J92"/>
    <mergeCell ref="B75:C75"/>
    <mergeCell ref="I75:J75"/>
    <mergeCell ref="B77:C77"/>
    <mergeCell ref="I77:J77"/>
    <mergeCell ref="B87:C87"/>
    <mergeCell ref="I87:J87"/>
    <mergeCell ref="I8:J8"/>
    <mergeCell ref="G1:I1"/>
    <mergeCell ref="G2:J2"/>
    <mergeCell ref="H4:I4"/>
    <mergeCell ref="A6:C6"/>
    <mergeCell ref="H6:J6"/>
  </mergeCells>
  <hyperlinks>
    <hyperlink ref="P40" r:id="rId1" location=":~:text=Conclusion%20%3A%20Les%20frais%20bancaires%20soumis,%C2%AB%20Charges%20d'int%C3%A9r%C3%AAts%20%C2%BB." xr:uid="{D868220D-8E38-42A3-A2D3-0C0A6B927810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I81"/>
  <sheetViews>
    <sheetView showGridLines="0" topLeftCell="A23" zoomScaleNormal="100" zoomScaleSheetLayoutView="100" workbookViewId="0">
      <selection activeCell="S33" sqref="S33"/>
    </sheetView>
  </sheetViews>
  <sheetFormatPr baseColWidth="10" defaultColWidth="10.5703125" defaultRowHeight="15.75" x14ac:dyDescent="0.25"/>
  <cols>
    <col min="1" max="1" width="3.7109375" style="1" customWidth="1"/>
    <col min="2" max="2" width="10.5703125" style="1" customWidth="1"/>
    <col min="3" max="3" width="38.42578125" style="1" customWidth="1"/>
    <col min="4" max="4" width="14" style="1" customWidth="1"/>
    <col min="5" max="5" width="3.85546875" style="1" bestFit="1" customWidth="1"/>
    <col min="6" max="6" width="11.42578125" style="1" customWidth="1"/>
    <col min="7" max="7" width="39.5703125" style="1" customWidth="1"/>
    <col min="8" max="8" width="14.7109375" style="1" customWidth="1"/>
    <col min="9" max="16384" width="10.5703125" style="1"/>
  </cols>
  <sheetData>
    <row r="1" spans="1:9" x14ac:dyDescent="0.25">
      <c r="A1" s="763" t="s">
        <v>188</v>
      </c>
      <c r="B1" s="763"/>
      <c r="C1" s="763"/>
      <c r="D1" s="763"/>
      <c r="E1" s="763"/>
      <c r="F1" s="763"/>
      <c r="G1" s="763"/>
      <c r="H1" s="763"/>
    </row>
    <row r="2" spans="1:9" x14ac:dyDescent="0.25">
      <c r="A2" s="28" t="s">
        <v>189</v>
      </c>
      <c r="B2" s="29"/>
      <c r="C2" s="29"/>
      <c r="D2" s="29"/>
      <c r="E2" s="29"/>
      <c r="F2" s="29"/>
      <c r="G2" s="29"/>
      <c r="H2" s="27"/>
      <c r="I2" s="13"/>
    </row>
    <row r="3" spans="1:9" ht="6.95" customHeight="1" x14ac:dyDescent="0.25">
      <c r="A3" s="30"/>
      <c r="B3" s="30"/>
      <c r="C3" s="30"/>
      <c r="D3" s="13"/>
      <c r="E3" s="13"/>
      <c r="F3" s="13"/>
      <c r="G3" s="13"/>
      <c r="H3" s="13"/>
      <c r="I3" s="13"/>
    </row>
    <row r="4" spans="1:9" x14ac:dyDescent="0.25">
      <c r="A4" s="764" t="s">
        <v>191</v>
      </c>
      <c r="B4" s="764"/>
      <c r="C4" s="764"/>
      <c r="D4" s="764"/>
      <c r="E4" s="764"/>
      <c r="F4" s="764"/>
      <c r="G4" s="764"/>
      <c r="H4" s="764"/>
      <c r="I4" s="13"/>
    </row>
    <row r="5" spans="1:9" ht="16.5" thickBot="1" x14ac:dyDescent="0.3">
      <c r="A5" s="740"/>
      <c r="B5" s="740"/>
      <c r="C5" s="740"/>
      <c r="D5" s="740"/>
      <c r="E5" s="740"/>
      <c r="F5" s="740"/>
      <c r="G5" s="740"/>
      <c r="H5" s="740"/>
      <c r="I5" s="13"/>
    </row>
    <row r="6" spans="1:9" ht="32.25" thickBot="1" x14ac:dyDescent="0.3">
      <c r="A6" s="765" t="s">
        <v>192</v>
      </c>
      <c r="B6" s="766"/>
      <c r="C6" s="766"/>
      <c r="D6" s="31" t="s">
        <v>193</v>
      </c>
      <c r="E6" s="759" t="s">
        <v>194</v>
      </c>
      <c r="F6" s="759"/>
      <c r="G6" s="760"/>
      <c r="H6" s="32" t="s">
        <v>193</v>
      </c>
      <c r="I6" s="13"/>
    </row>
    <row r="7" spans="1:9" x14ac:dyDescent="0.25">
      <c r="A7" s="33" t="s">
        <v>196</v>
      </c>
      <c r="B7" s="2"/>
      <c r="C7" s="3"/>
      <c r="D7" s="20"/>
      <c r="E7" s="30" t="s">
        <v>197</v>
      </c>
      <c r="G7" s="20"/>
      <c r="H7" s="20"/>
      <c r="I7" s="13"/>
    </row>
    <row r="8" spans="1:9" ht="25.5" customHeight="1" x14ac:dyDescent="0.25">
      <c r="A8" s="34">
        <v>60</v>
      </c>
      <c r="B8" s="35" t="s">
        <v>3</v>
      </c>
      <c r="C8" s="99"/>
      <c r="D8" s="36">
        <f>SUM(D9:D13)</f>
        <v>0</v>
      </c>
      <c r="E8" s="37">
        <v>70</v>
      </c>
      <c r="F8" s="737" t="s">
        <v>198</v>
      </c>
      <c r="G8" s="730"/>
      <c r="H8" s="36">
        <f>SUM(H9:H14)</f>
        <v>0</v>
      </c>
      <c r="I8" s="13"/>
    </row>
    <row r="9" spans="1:9" x14ac:dyDescent="0.25">
      <c r="A9" s="38"/>
      <c r="B9" s="5" t="s">
        <v>209</v>
      </c>
      <c r="C9" s="39"/>
      <c r="D9" s="40"/>
      <c r="E9" s="41"/>
      <c r="F9" s="1" t="s">
        <v>201</v>
      </c>
      <c r="G9" s="39"/>
      <c r="H9" s="40"/>
      <c r="I9" s="13"/>
    </row>
    <row r="10" spans="1:9" x14ac:dyDescent="0.25">
      <c r="A10" s="38"/>
      <c r="B10" s="42" t="s">
        <v>212</v>
      </c>
      <c r="C10" s="39"/>
      <c r="D10" s="40"/>
      <c r="E10" s="4"/>
      <c r="F10" s="1" t="s">
        <v>203</v>
      </c>
      <c r="G10" s="39"/>
      <c r="H10" s="40"/>
      <c r="I10" s="13"/>
    </row>
    <row r="11" spans="1:9" x14ac:dyDescent="0.25">
      <c r="A11" s="38"/>
      <c r="B11" s="5" t="s">
        <v>344</v>
      </c>
      <c r="C11" s="39"/>
      <c r="D11" s="40"/>
      <c r="E11" s="4"/>
      <c r="F11" s="1" t="s">
        <v>207</v>
      </c>
      <c r="G11" s="39"/>
      <c r="H11" s="40"/>
      <c r="I11" s="13"/>
    </row>
    <row r="12" spans="1:9" x14ac:dyDescent="0.25">
      <c r="A12" s="43"/>
      <c r="B12" s="42" t="s">
        <v>173</v>
      </c>
      <c r="C12" s="39"/>
      <c r="D12" s="40"/>
      <c r="E12" s="35"/>
      <c r="F12" s="42"/>
      <c r="G12" s="39"/>
      <c r="H12" s="40"/>
      <c r="I12" s="13"/>
    </row>
    <row r="13" spans="1:9" x14ac:dyDescent="0.25">
      <c r="A13" s="38"/>
      <c r="B13" s="5" t="s">
        <v>219</v>
      </c>
      <c r="C13" s="39"/>
      <c r="D13" s="40"/>
      <c r="E13" s="41"/>
      <c r="F13" s="5"/>
      <c r="G13" s="39"/>
      <c r="H13" s="40"/>
      <c r="I13" s="13"/>
    </row>
    <row r="14" spans="1:9" x14ac:dyDescent="0.25">
      <c r="A14" s="38"/>
      <c r="B14" s="5"/>
      <c r="C14" s="39"/>
      <c r="D14" s="40"/>
      <c r="E14" s="4"/>
      <c r="F14" s="44"/>
      <c r="G14" s="39"/>
      <c r="H14" s="40"/>
      <c r="I14" s="13"/>
    </row>
    <row r="15" spans="1:9" x14ac:dyDescent="0.25">
      <c r="A15" s="45">
        <v>61</v>
      </c>
      <c r="B15" s="46" t="s">
        <v>223</v>
      </c>
      <c r="C15" s="39"/>
      <c r="D15" s="47">
        <f>SUM(D16:D21)</f>
        <v>0</v>
      </c>
      <c r="E15" s="48">
        <v>74</v>
      </c>
      <c r="F15" s="46" t="s">
        <v>217</v>
      </c>
      <c r="G15" s="39"/>
      <c r="H15" s="47">
        <f>SUM(H16:H30)</f>
        <v>0</v>
      </c>
      <c r="I15" s="13"/>
    </row>
    <row r="16" spans="1:9" x14ac:dyDescent="0.25">
      <c r="A16" s="38"/>
      <c r="B16" s="5" t="s">
        <v>224</v>
      </c>
      <c r="C16" s="39"/>
      <c r="D16" s="49"/>
      <c r="E16" s="4"/>
      <c r="F16" s="1" t="s">
        <v>218</v>
      </c>
      <c r="G16" s="39"/>
      <c r="H16" s="49"/>
      <c r="I16" s="13"/>
    </row>
    <row r="17" spans="1:9" x14ac:dyDescent="0.25">
      <c r="A17" s="50"/>
      <c r="B17" s="42" t="s">
        <v>84</v>
      </c>
      <c r="C17" s="39"/>
      <c r="D17" s="40"/>
      <c r="E17" s="41"/>
      <c r="G17" s="39"/>
      <c r="H17" s="51"/>
      <c r="I17" s="13"/>
    </row>
    <row r="18" spans="1:9" x14ac:dyDescent="0.25">
      <c r="A18" s="52"/>
      <c r="B18" s="1" t="s">
        <v>226</v>
      </c>
      <c r="C18" s="39"/>
      <c r="D18" s="40"/>
      <c r="E18" s="41"/>
      <c r="G18" s="39"/>
      <c r="H18" s="51"/>
      <c r="I18" s="13"/>
    </row>
    <row r="19" spans="1:9" x14ac:dyDescent="0.25">
      <c r="A19" s="52"/>
      <c r="B19" s="1" t="s">
        <v>108</v>
      </c>
      <c r="C19" s="39"/>
      <c r="D19" s="40"/>
      <c r="E19" s="41"/>
      <c r="F19" s="42" t="s">
        <v>225</v>
      </c>
      <c r="G19" s="39"/>
      <c r="H19" s="40"/>
      <c r="I19" s="13"/>
    </row>
    <row r="20" spans="1:9" x14ac:dyDescent="0.25">
      <c r="A20" s="52"/>
      <c r="B20" s="1" t="s">
        <v>345</v>
      </c>
      <c r="C20" s="39"/>
      <c r="D20" s="40"/>
      <c r="E20" s="41"/>
      <c r="G20" s="39"/>
      <c r="H20" s="40"/>
      <c r="I20" s="13"/>
    </row>
    <row r="21" spans="1:9" x14ac:dyDescent="0.25">
      <c r="A21" s="38"/>
      <c r="B21" s="42" t="s">
        <v>228</v>
      </c>
      <c r="C21" s="39"/>
      <c r="D21" s="40"/>
      <c r="E21" s="41"/>
      <c r="F21" s="5" t="s">
        <v>227</v>
      </c>
      <c r="G21" s="39"/>
      <c r="H21" s="40"/>
      <c r="I21" s="13"/>
    </row>
    <row r="22" spans="1:9" x14ac:dyDescent="0.25">
      <c r="A22" s="52"/>
      <c r="C22" s="39"/>
      <c r="D22" s="40"/>
      <c r="E22" s="35"/>
      <c r="G22" s="39"/>
      <c r="H22" s="40"/>
      <c r="I22" s="13"/>
    </row>
    <row r="23" spans="1:9" x14ac:dyDescent="0.25">
      <c r="A23" s="53">
        <v>62</v>
      </c>
      <c r="B23" s="54" t="s">
        <v>45</v>
      </c>
      <c r="C23" s="55"/>
      <c r="D23" s="56">
        <f>SUM(D24:D28)</f>
        <v>0</v>
      </c>
      <c r="E23" s="35"/>
      <c r="F23" s="5" t="s">
        <v>233</v>
      </c>
      <c r="G23" s="39"/>
      <c r="H23" s="51"/>
      <c r="I23" s="13"/>
    </row>
    <row r="24" spans="1:9" x14ac:dyDescent="0.25">
      <c r="A24" s="52"/>
      <c r="B24" s="1" t="s">
        <v>236</v>
      </c>
      <c r="C24" s="39"/>
      <c r="D24" s="40"/>
      <c r="G24" s="39"/>
      <c r="H24" s="51"/>
      <c r="I24" s="13"/>
    </row>
    <row r="25" spans="1:9" x14ac:dyDescent="0.25">
      <c r="A25" s="52"/>
      <c r="B25" s="42" t="s">
        <v>75</v>
      </c>
      <c r="C25" s="39"/>
      <c r="D25" s="40"/>
      <c r="F25" s="5" t="s">
        <v>239</v>
      </c>
      <c r="G25" s="39"/>
      <c r="H25" s="40"/>
      <c r="I25" s="13"/>
    </row>
    <row r="26" spans="1:9" x14ac:dyDescent="0.25">
      <c r="A26" s="38"/>
      <c r="B26" s="1" t="s">
        <v>43</v>
      </c>
      <c r="C26" s="39"/>
      <c r="D26" s="40"/>
      <c r="E26" s="46"/>
      <c r="G26" s="39"/>
      <c r="H26" s="40"/>
      <c r="I26" s="13"/>
    </row>
    <row r="27" spans="1:9" x14ac:dyDescent="0.25">
      <c r="A27" s="52"/>
      <c r="B27" s="1" t="s">
        <v>240</v>
      </c>
      <c r="C27" s="39"/>
      <c r="D27" s="40"/>
      <c r="E27" s="4"/>
      <c r="G27" s="39"/>
      <c r="H27" s="40"/>
      <c r="I27" s="13"/>
    </row>
    <row r="28" spans="1:9" x14ac:dyDescent="0.25">
      <c r="A28" s="52"/>
      <c r="B28" s="1" t="s">
        <v>241</v>
      </c>
      <c r="C28" s="39"/>
      <c r="D28" s="40"/>
      <c r="E28" s="4"/>
      <c r="G28" s="39"/>
      <c r="H28" s="51"/>
      <c r="I28" s="13"/>
    </row>
    <row r="29" spans="1:9" x14ac:dyDescent="0.25">
      <c r="A29" s="52"/>
      <c r="C29" s="39"/>
      <c r="D29" s="40"/>
      <c r="E29" s="4"/>
      <c r="F29" s="1" t="s">
        <v>246</v>
      </c>
      <c r="G29" s="39"/>
      <c r="H29" s="51"/>
      <c r="I29" s="13"/>
    </row>
    <row r="30" spans="1:9" x14ac:dyDescent="0.25">
      <c r="A30" s="57">
        <v>63</v>
      </c>
      <c r="B30" s="46" t="s">
        <v>243</v>
      </c>
      <c r="C30" s="55"/>
      <c r="D30" s="56">
        <f>SUM(D31:D32)</f>
        <v>0</v>
      </c>
      <c r="E30" s="4"/>
      <c r="F30" s="5"/>
      <c r="G30" s="6"/>
      <c r="H30" s="40"/>
      <c r="I30" s="13"/>
    </row>
    <row r="31" spans="1:9" x14ac:dyDescent="0.25">
      <c r="A31" s="38"/>
      <c r="B31" s="5" t="s">
        <v>244</v>
      </c>
      <c r="C31" s="39"/>
      <c r="D31" s="51"/>
      <c r="E31" s="58">
        <v>75</v>
      </c>
      <c r="F31" s="46" t="s">
        <v>250</v>
      </c>
      <c r="G31" s="39"/>
      <c r="H31" s="56">
        <f>SUM(H32:H39)</f>
        <v>0</v>
      </c>
      <c r="I31" s="13"/>
    </row>
    <row r="32" spans="1:9" x14ac:dyDescent="0.25">
      <c r="A32" s="38"/>
      <c r="B32" s="42" t="s">
        <v>249</v>
      </c>
      <c r="C32" s="39"/>
      <c r="D32" s="49"/>
      <c r="E32" s="4"/>
      <c r="F32" s="1" t="s">
        <v>346</v>
      </c>
      <c r="G32" s="39"/>
      <c r="H32" s="51"/>
      <c r="I32" s="13"/>
    </row>
    <row r="33" spans="1:9" x14ac:dyDescent="0.25">
      <c r="A33" s="52"/>
      <c r="C33" s="39"/>
      <c r="D33" s="40"/>
      <c r="E33" s="4"/>
      <c r="F33" s="42" t="s">
        <v>347</v>
      </c>
      <c r="G33" s="39"/>
      <c r="H33" s="51"/>
      <c r="I33" s="13"/>
    </row>
    <row r="34" spans="1:9" x14ac:dyDescent="0.25">
      <c r="A34" s="57">
        <v>64</v>
      </c>
      <c r="B34" s="46" t="s">
        <v>27</v>
      </c>
      <c r="C34" s="55"/>
      <c r="D34" s="56">
        <f>SUM(D35:D37)</f>
        <v>0</v>
      </c>
      <c r="G34" s="39"/>
      <c r="H34" s="49"/>
      <c r="I34" s="13"/>
    </row>
    <row r="35" spans="1:9" x14ac:dyDescent="0.25">
      <c r="A35" s="38"/>
      <c r="B35" s="1" t="s">
        <v>33</v>
      </c>
      <c r="C35" s="39"/>
      <c r="D35" s="51"/>
      <c r="E35" s="13"/>
      <c r="F35" s="59"/>
      <c r="G35" s="60"/>
      <c r="H35" s="49"/>
      <c r="I35" s="13"/>
    </row>
    <row r="36" spans="1:9" x14ac:dyDescent="0.25">
      <c r="A36" s="38"/>
      <c r="B36" s="5" t="s">
        <v>37</v>
      </c>
      <c r="C36" s="39"/>
      <c r="D36" s="49"/>
      <c r="E36" s="13"/>
      <c r="F36" s="59"/>
      <c r="G36" s="60"/>
      <c r="H36" s="40"/>
      <c r="I36" s="13"/>
    </row>
    <row r="37" spans="1:9" x14ac:dyDescent="0.25">
      <c r="A37" s="38"/>
      <c r="B37" s="42" t="s">
        <v>251</v>
      </c>
      <c r="C37" s="39"/>
      <c r="D37" s="49"/>
      <c r="E37" s="13"/>
      <c r="F37" s="59"/>
      <c r="G37" s="60"/>
      <c r="H37" s="40"/>
      <c r="I37" s="13"/>
    </row>
    <row r="38" spans="1:9" x14ac:dyDescent="0.25">
      <c r="A38" s="38"/>
      <c r="B38" s="42"/>
      <c r="C38" s="39"/>
      <c r="D38" s="49"/>
      <c r="E38" s="13"/>
      <c r="F38" s="59"/>
      <c r="G38" s="60"/>
      <c r="H38" s="40"/>
      <c r="I38" s="13"/>
    </row>
    <row r="39" spans="1:9" x14ac:dyDescent="0.25">
      <c r="A39" s="45">
        <v>65</v>
      </c>
      <c r="B39" s="54" t="s">
        <v>259</v>
      </c>
      <c r="C39" s="39"/>
      <c r="D39" s="61"/>
      <c r="E39" s="13"/>
      <c r="F39" s="59"/>
      <c r="G39" s="60"/>
      <c r="H39" s="40"/>
      <c r="I39" s="13"/>
    </row>
    <row r="40" spans="1:9" ht="16.5" thickBot="1" x14ac:dyDescent="0.3">
      <c r="A40" s="52"/>
      <c r="C40" s="39"/>
      <c r="D40" s="40"/>
      <c r="E40" s="13"/>
      <c r="F40" s="59"/>
      <c r="G40" s="60"/>
      <c r="H40" s="40"/>
      <c r="I40" s="13"/>
    </row>
    <row r="41" spans="1:9" ht="16.5" thickBot="1" x14ac:dyDescent="0.3">
      <c r="A41" s="7"/>
      <c r="B41" s="8"/>
      <c r="C41" s="9" t="s">
        <v>260</v>
      </c>
      <c r="D41" s="10">
        <f>D8+D15+D23+D30+D34+D39</f>
        <v>0</v>
      </c>
      <c r="E41" s="7"/>
      <c r="F41" s="8"/>
      <c r="G41" s="11" t="s">
        <v>260</v>
      </c>
      <c r="H41" s="12">
        <f>H31+H15+H8</f>
        <v>0</v>
      </c>
      <c r="I41" s="13"/>
    </row>
    <row r="42" spans="1:9" x14ac:dyDescent="0.25">
      <c r="A42" s="53">
        <v>66</v>
      </c>
      <c r="B42" s="46" t="s">
        <v>261</v>
      </c>
      <c r="C42" s="62"/>
      <c r="D42" s="51"/>
      <c r="E42" s="63">
        <v>76</v>
      </c>
      <c r="F42" s="35" t="s">
        <v>262</v>
      </c>
      <c r="G42" s="64"/>
      <c r="H42" s="65"/>
      <c r="I42" s="13"/>
    </row>
    <row r="43" spans="1:9" x14ac:dyDescent="0.25">
      <c r="A43" s="66"/>
      <c r="B43" s="5" t="s">
        <v>263</v>
      </c>
      <c r="C43" s="64"/>
      <c r="D43" s="61"/>
      <c r="E43" s="14"/>
      <c r="F43" s="41" t="s">
        <v>264</v>
      </c>
      <c r="G43" s="67"/>
      <c r="H43" s="49"/>
      <c r="I43" s="13"/>
    </row>
    <row r="44" spans="1:9" ht="12.75" customHeight="1" x14ac:dyDescent="0.25">
      <c r="A44" s="66"/>
      <c r="B44" s="768" t="s">
        <v>265</v>
      </c>
      <c r="C44" s="769"/>
      <c r="D44" s="51"/>
      <c r="E44" s="14"/>
      <c r="F44" s="41" t="s">
        <v>266</v>
      </c>
      <c r="G44" s="67"/>
      <c r="H44" s="40"/>
      <c r="I44" s="13"/>
    </row>
    <row r="45" spans="1:9" ht="26.45" customHeight="1" x14ac:dyDescent="0.25">
      <c r="A45" s="66"/>
      <c r="B45" s="768"/>
      <c r="C45" s="769"/>
      <c r="D45" s="68"/>
      <c r="E45" s="14"/>
      <c r="F45" s="767" t="s">
        <v>267</v>
      </c>
      <c r="G45" s="730"/>
      <c r="H45" s="40"/>
      <c r="I45" s="13"/>
    </row>
    <row r="46" spans="1:9" x14ac:dyDescent="0.25">
      <c r="A46" s="52"/>
      <c r="C46" s="39"/>
      <c r="D46" s="40"/>
      <c r="E46" s="14"/>
      <c r="F46" s="41"/>
      <c r="G46" s="67"/>
      <c r="H46" s="51"/>
      <c r="I46" s="13"/>
    </row>
    <row r="47" spans="1:9" ht="25.5" customHeight="1" thickBot="1" x14ac:dyDescent="0.3">
      <c r="A47" s="69"/>
      <c r="B47" s="770"/>
      <c r="C47" s="771"/>
      <c r="D47" s="70"/>
      <c r="E47" s="14"/>
      <c r="F47" s="733"/>
      <c r="G47" s="734"/>
      <c r="H47" s="70"/>
      <c r="I47" s="13"/>
    </row>
    <row r="48" spans="1:9" ht="16.5" thickBot="1" x14ac:dyDescent="0.3">
      <c r="A48" s="7"/>
      <c r="B48" s="8"/>
      <c r="C48" s="9" t="s">
        <v>268</v>
      </c>
      <c r="D48" s="12">
        <f>SUM(D43:D47)</f>
        <v>0</v>
      </c>
      <c r="E48" s="15"/>
      <c r="F48" s="16"/>
      <c r="G48" s="17" t="s">
        <v>269</v>
      </c>
      <c r="H48" s="12">
        <f>SUM(H43:H47)</f>
        <v>0</v>
      </c>
      <c r="I48" s="13"/>
    </row>
    <row r="49" spans="1:9" x14ac:dyDescent="0.25">
      <c r="A49" s="69"/>
      <c r="B49" s="761"/>
      <c r="C49" s="762"/>
      <c r="D49" s="71"/>
      <c r="E49" s="13"/>
      <c r="F49" s="761"/>
      <c r="G49" s="762"/>
      <c r="H49" s="65"/>
      <c r="I49" s="13"/>
    </row>
    <row r="50" spans="1:9" x14ac:dyDescent="0.25">
      <c r="A50" s="53">
        <v>67</v>
      </c>
      <c r="B50" s="46" t="s">
        <v>270</v>
      </c>
      <c r="C50" s="62"/>
      <c r="D50" s="72">
        <f>SUM(D51:D52)</f>
        <v>0</v>
      </c>
      <c r="E50" s="30">
        <v>77</v>
      </c>
      <c r="F50" s="46" t="s">
        <v>271</v>
      </c>
      <c r="G50" s="6"/>
      <c r="H50" s="73">
        <f>SUM(H51:H52)</f>
        <v>0</v>
      </c>
      <c r="I50" s="13"/>
    </row>
    <row r="51" spans="1:9" x14ac:dyDescent="0.25">
      <c r="A51" s="66"/>
      <c r="B51" s="5" t="s">
        <v>272</v>
      </c>
      <c r="C51" s="6"/>
      <c r="D51" s="68"/>
      <c r="E51" s="13"/>
      <c r="F51" s="5" t="s">
        <v>272</v>
      </c>
      <c r="G51" s="39"/>
      <c r="H51" s="74"/>
      <c r="I51" s="13"/>
    </row>
    <row r="52" spans="1:9" x14ac:dyDescent="0.25">
      <c r="A52" s="66"/>
      <c r="B52" s="5" t="s">
        <v>275</v>
      </c>
      <c r="C52" s="6"/>
      <c r="D52" s="40"/>
      <c r="E52" s="13"/>
      <c r="F52" s="5" t="s">
        <v>275</v>
      </c>
      <c r="G52" s="39"/>
      <c r="H52" s="74"/>
      <c r="I52" s="13"/>
    </row>
    <row r="53" spans="1:9" x14ac:dyDescent="0.25">
      <c r="A53" s="66"/>
      <c r="B53" s="75"/>
      <c r="C53" s="6"/>
      <c r="D53" s="40"/>
      <c r="E53" s="13"/>
      <c r="F53" s="75"/>
      <c r="G53" s="39"/>
      <c r="H53" s="6"/>
      <c r="I53" s="13"/>
    </row>
    <row r="54" spans="1:9" x14ac:dyDescent="0.25">
      <c r="A54" s="34">
        <v>68</v>
      </c>
      <c r="B54" s="46" t="s">
        <v>172</v>
      </c>
      <c r="C54" s="62"/>
      <c r="D54" s="56"/>
      <c r="E54" s="30">
        <v>78</v>
      </c>
      <c r="F54" s="46" t="s">
        <v>276</v>
      </c>
      <c r="G54" s="39"/>
      <c r="H54" s="73"/>
      <c r="I54" s="13"/>
    </row>
    <row r="55" spans="1:9" x14ac:dyDescent="0.25">
      <c r="A55" s="34"/>
      <c r="B55" s="46"/>
      <c r="C55" s="62"/>
      <c r="D55" s="76"/>
      <c r="E55" s="77"/>
      <c r="F55" s="46"/>
      <c r="G55" s="39"/>
      <c r="H55" s="73"/>
      <c r="I55" s="13"/>
    </row>
    <row r="56" spans="1:9" ht="16.5" thickBot="1" x14ac:dyDescent="0.3">
      <c r="A56" s="34">
        <v>69</v>
      </c>
      <c r="B56" s="46" t="s">
        <v>278</v>
      </c>
      <c r="C56" s="78"/>
      <c r="D56" s="79"/>
      <c r="E56" s="80">
        <v>79</v>
      </c>
      <c r="F56" s="46" t="s">
        <v>277</v>
      </c>
      <c r="G56" s="39"/>
      <c r="H56" s="73"/>
      <c r="I56" s="13"/>
    </row>
    <row r="57" spans="1:9" ht="16.5" thickBot="1" x14ac:dyDescent="0.3">
      <c r="A57" s="7"/>
      <c r="B57" s="8"/>
      <c r="C57" s="18" t="s">
        <v>280</v>
      </c>
      <c r="D57" s="19">
        <f>D50+D54+D56</f>
        <v>0</v>
      </c>
      <c r="E57" s="7"/>
      <c r="F57" s="8"/>
      <c r="G57" s="9" t="s">
        <v>280</v>
      </c>
      <c r="H57" s="12">
        <f>H50+H54+H56</f>
        <v>0</v>
      </c>
      <c r="I57" s="13"/>
    </row>
    <row r="58" spans="1:9" ht="16.5" thickBot="1" x14ac:dyDescent="0.3">
      <c r="A58" s="69"/>
      <c r="B58" s="761"/>
      <c r="C58" s="762"/>
      <c r="D58" s="51"/>
      <c r="E58" s="13"/>
      <c r="F58" s="761"/>
      <c r="G58" s="762"/>
      <c r="H58" s="51"/>
      <c r="I58" s="13"/>
    </row>
    <row r="59" spans="1:9" ht="16.5" thickBot="1" x14ac:dyDescent="0.3">
      <c r="A59" s="69"/>
      <c r="B59" s="81" t="s">
        <v>281</v>
      </c>
      <c r="C59" s="82"/>
      <c r="D59" s="83">
        <f>D57+D48+D41</f>
        <v>0</v>
      </c>
      <c r="E59" s="13"/>
      <c r="F59" s="81" t="s">
        <v>282</v>
      </c>
      <c r="G59" s="82"/>
      <c r="H59" s="83">
        <f>H57+H48+H41</f>
        <v>0</v>
      </c>
      <c r="I59" s="13"/>
    </row>
    <row r="60" spans="1:9" ht="16.5" thickBot="1" x14ac:dyDescent="0.3">
      <c r="A60" s="69"/>
      <c r="B60" s="770"/>
      <c r="C60" s="771"/>
      <c r="D60" s="49"/>
      <c r="E60" s="13"/>
      <c r="F60" s="761"/>
      <c r="G60" s="762"/>
      <c r="H60" s="84"/>
      <c r="I60" s="13"/>
    </row>
    <row r="61" spans="1:9" ht="16.5" thickBot="1" x14ac:dyDescent="0.3">
      <c r="A61" s="21"/>
      <c r="B61" s="22" t="s">
        <v>283</v>
      </c>
      <c r="C61" s="23"/>
      <c r="D61" s="24">
        <f>D59+D60</f>
        <v>0</v>
      </c>
      <c r="E61" s="25"/>
      <c r="F61" s="22" t="s">
        <v>283</v>
      </c>
      <c r="G61" s="23"/>
      <c r="H61" s="26">
        <f>H59+H60</f>
        <v>0</v>
      </c>
      <c r="I61" s="13"/>
    </row>
    <row r="62" spans="1:9" x14ac:dyDescent="0.25">
      <c r="A62" s="85"/>
      <c r="B62" s="86"/>
      <c r="C62" s="87"/>
      <c r="D62" s="88"/>
      <c r="E62" s="13"/>
      <c r="F62" s="13"/>
      <c r="G62" s="89"/>
      <c r="H62" s="88"/>
      <c r="I62" s="13"/>
    </row>
    <row r="63" spans="1:9" ht="30" customHeight="1" x14ac:dyDescent="0.25">
      <c r="A63" s="728" t="s">
        <v>348</v>
      </c>
      <c r="B63" s="729"/>
      <c r="C63" s="730"/>
      <c r="D63" s="90"/>
      <c r="E63" s="728" t="s">
        <v>285</v>
      </c>
      <c r="F63" s="731"/>
      <c r="G63" s="732"/>
      <c r="H63" s="73"/>
      <c r="I63" s="13"/>
    </row>
    <row r="64" spans="1:9" x14ac:dyDescent="0.25">
      <c r="A64" s="69"/>
      <c r="B64" s="772" t="s">
        <v>286</v>
      </c>
      <c r="C64" s="773"/>
      <c r="D64" s="40"/>
      <c r="E64" s="52"/>
      <c r="F64" s="772" t="s">
        <v>287</v>
      </c>
      <c r="G64" s="773"/>
      <c r="H64" s="40"/>
      <c r="I64" s="13"/>
    </row>
    <row r="65" spans="1:9" x14ac:dyDescent="0.25">
      <c r="A65" s="69"/>
      <c r="B65" s="772" t="s">
        <v>288</v>
      </c>
      <c r="C65" s="773"/>
      <c r="D65" s="40"/>
      <c r="E65" s="13"/>
      <c r="F65" s="772" t="s">
        <v>289</v>
      </c>
      <c r="G65" s="773"/>
      <c r="H65" s="40"/>
      <c r="I65" s="13"/>
    </row>
    <row r="66" spans="1:9" x14ac:dyDescent="0.25">
      <c r="A66" s="69"/>
      <c r="B66" s="772" t="s">
        <v>50</v>
      </c>
      <c r="C66" s="773"/>
      <c r="D66" s="40"/>
      <c r="F66" s="772" t="s">
        <v>51</v>
      </c>
      <c r="G66" s="773"/>
      <c r="H66" s="40"/>
      <c r="I66" s="13"/>
    </row>
    <row r="67" spans="1:9" ht="16.5" thickBot="1" x14ac:dyDescent="0.3">
      <c r="A67" s="91"/>
      <c r="B67" s="92"/>
      <c r="C67" s="93"/>
      <c r="D67" s="93"/>
      <c r="E67" s="13"/>
      <c r="F67" s="13"/>
      <c r="G67" s="20"/>
      <c r="H67" s="93"/>
      <c r="I67" s="13"/>
    </row>
    <row r="68" spans="1:9" ht="16.5" thickBot="1" x14ac:dyDescent="0.3">
      <c r="A68" s="7"/>
      <c r="B68" s="94"/>
      <c r="C68" s="95" t="s">
        <v>291</v>
      </c>
      <c r="D68" s="96">
        <f>D63</f>
        <v>0</v>
      </c>
      <c r="E68" s="8"/>
      <c r="F68" s="8"/>
      <c r="G68" s="11" t="s">
        <v>292</v>
      </c>
      <c r="H68" s="97">
        <f>H63</f>
        <v>0</v>
      </c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98"/>
      <c r="B70" s="13"/>
      <c r="C70" s="13"/>
      <c r="D70" s="13"/>
      <c r="E70" s="13"/>
      <c r="F70" s="13"/>
      <c r="G70" s="13"/>
      <c r="H70" s="13"/>
      <c r="I70" s="13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25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76" spans="1:9" x14ac:dyDescent="0.25">
      <c r="A76" s="13"/>
      <c r="B76" s="13"/>
      <c r="C76" s="13"/>
      <c r="D76" s="13"/>
      <c r="E76" s="13"/>
      <c r="F76" s="13"/>
      <c r="G76" s="13"/>
      <c r="H76" s="13"/>
      <c r="I76" s="13"/>
    </row>
    <row r="77" spans="1:9" x14ac:dyDescent="0.25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25">
      <c r="A78" s="13"/>
      <c r="B78" s="13"/>
      <c r="C78" s="13"/>
      <c r="D78" s="13"/>
      <c r="E78" s="13"/>
      <c r="F78" s="13"/>
      <c r="G78" s="13"/>
      <c r="H78" s="13"/>
      <c r="I78" s="13"/>
    </row>
    <row r="79" spans="1:9" x14ac:dyDescent="0.25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25">
      <c r="A80" s="13"/>
      <c r="B80" s="13"/>
      <c r="C80" s="13"/>
      <c r="D80" s="13"/>
      <c r="E80" s="13"/>
      <c r="F80" s="13"/>
      <c r="G80" s="13"/>
      <c r="H80" s="13"/>
      <c r="I80" s="13"/>
    </row>
    <row r="81" spans="1:9" x14ac:dyDescent="0.25">
      <c r="A81" s="13"/>
      <c r="B81" s="13"/>
      <c r="C81" s="13"/>
      <c r="D81" s="13"/>
      <c r="E81" s="13"/>
      <c r="F81" s="13"/>
      <c r="G81" s="13"/>
      <c r="H81" s="13"/>
      <c r="I81" s="13"/>
    </row>
  </sheetData>
  <mergeCells count="24">
    <mergeCell ref="B64:C64"/>
    <mergeCell ref="B65:C65"/>
    <mergeCell ref="B66:C66"/>
    <mergeCell ref="A63:C63"/>
    <mergeCell ref="F64:G64"/>
    <mergeCell ref="F65:G65"/>
    <mergeCell ref="F66:G66"/>
    <mergeCell ref="E63:G63"/>
    <mergeCell ref="B60:C60"/>
    <mergeCell ref="B58:C58"/>
    <mergeCell ref="B47:C47"/>
    <mergeCell ref="F49:G49"/>
    <mergeCell ref="B49:C49"/>
    <mergeCell ref="F60:G60"/>
    <mergeCell ref="F47:G47"/>
    <mergeCell ref="E6:G6"/>
    <mergeCell ref="F58:G58"/>
    <mergeCell ref="A1:H1"/>
    <mergeCell ref="A4:H4"/>
    <mergeCell ref="A6:C6"/>
    <mergeCell ref="A5:H5"/>
    <mergeCell ref="F8:G8"/>
    <mergeCell ref="F45:G45"/>
    <mergeCell ref="B44:C45"/>
  </mergeCells>
  <phoneticPr fontId="0" type="noConversion"/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1"/>
  <headerFooter alignWithMargins="0">
    <oddHeader>&amp;R3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3AFC-0AC2-48BF-8440-1366BB7D0CA4}">
  <sheetPr>
    <tabColor theme="5" tint="-0.249977111117893"/>
    <pageSetUpPr fitToPage="1"/>
  </sheetPr>
  <dimension ref="A1:AH250"/>
  <sheetViews>
    <sheetView topLeftCell="S23" zoomScaleNormal="100" zoomScaleSheetLayoutView="24" workbookViewId="0">
      <selection activeCell="AB56" sqref="AB56"/>
    </sheetView>
  </sheetViews>
  <sheetFormatPr baseColWidth="10" defaultColWidth="11.42578125" defaultRowHeight="12.75" x14ac:dyDescent="0.2"/>
  <cols>
    <col min="1" max="1" width="5.7109375" style="114" customWidth="1"/>
    <col min="2" max="2" width="40.7109375" style="120" customWidth="1"/>
    <col min="3" max="3" width="5.7109375" style="120" customWidth="1"/>
    <col min="4" max="4" width="42.7109375" style="120" customWidth="1"/>
    <col min="5" max="5" width="5.7109375" style="114" customWidth="1"/>
    <col min="6" max="6" width="40.7109375" style="115" customWidth="1"/>
    <col min="7" max="7" width="5.7109375" style="115" customWidth="1"/>
    <col min="8" max="8" width="40.7109375" style="115" customWidth="1"/>
    <col min="9" max="9" width="5.7109375" style="115" customWidth="1"/>
    <col min="10" max="10" width="40.7109375" style="115" customWidth="1"/>
    <col min="11" max="11" width="5.7109375" style="114" customWidth="1"/>
    <col min="12" max="12" width="40.7109375" style="115" customWidth="1"/>
    <col min="13" max="13" width="5.7109375" style="114" customWidth="1"/>
    <col min="14" max="14" width="40.7109375" style="115" customWidth="1"/>
    <col min="15" max="15" width="5.7109375" style="115" customWidth="1"/>
    <col min="16" max="16" width="40.7109375" style="115" customWidth="1"/>
    <col min="17" max="17" width="5.7109375" style="114" customWidth="1"/>
    <col min="18" max="18" width="40.7109375" style="115" customWidth="1"/>
    <col min="19" max="19" width="5.7109375" style="114" customWidth="1"/>
    <col min="20" max="20" width="40.7109375" style="115" customWidth="1"/>
    <col min="21" max="21" width="5.7109375" style="115" customWidth="1"/>
    <col min="22" max="22" width="40.7109375" style="115" customWidth="1"/>
    <col min="23" max="23" width="5.7109375" style="115" customWidth="1"/>
    <col min="24" max="24" width="40.7109375" style="115" customWidth="1"/>
    <col min="25" max="25" width="5.7109375" style="115" customWidth="1"/>
    <col min="26" max="26" width="40.7109375" style="115" customWidth="1"/>
    <col min="27" max="27" width="5.7109375" style="115" customWidth="1"/>
    <col min="28" max="28" width="40.7109375" style="115" customWidth="1"/>
    <col min="29" max="29" width="5.85546875" style="118" customWidth="1"/>
    <col min="30" max="30" width="40.7109375" style="118" customWidth="1"/>
    <col min="31" max="31" width="5.7109375" style="118" customWidth="1"/>
    <col min="32" max="32" width="40.7109375" style="118" customWidth="1"/>
    <col min="33" max="33" width="5.7109375" style="114" customWidth="1"/>
    <col min="34" max="34" width="40.7109375" style="115" customWidth="1"/>
    <col min="35" max="256" width="11.42578125" style="119"/>
    <col min="257" max="257" width="5.7109375" style="119" customWidth="1"/>
    <col min="258" max="258" width="40.7109375" style="119" customWidth="1"/>
    <col min="259" max="259" width="5.7109375" style="119" customWidth="1"/>
    <col min="260" max="260" width="42.7109375" style="119" customWidth="1"/>
    <col min="261" max="261" width="5.7109375" style="119" customWidth="1"/>
    <col min="262" max="262" width="40.7109375" style="119" customWidth="1"/>
    <col min="263" max="263" width="5.7109375" style="119" customWidth="1"/>
    <col min="264" max="264" width="40.7109375" style="119" customWidth="1"/>
    <col min="265" max="265" width="5.7109375" style="119" customWidth="1"/>
    <col min="266" max="266" width="40.7109375" style="119" customWidth="1"/>
    <col min="267" max="267" width="5.7109375" style="119" customWidth="1"/>
    <col min="268" max="268" width="40.7109375" style="119" customWidth="1"/>
    <col min="269" max="269" width="5.7109375" style="119" customWidth="1"/>
    <col min="270" max="270" width="40.7109375" style="119" customWidth="1"/>
    <col min="271" max="271" width="5.7109375" style="119" customWidth="1"/>
    <col min="272" max="272" width="40.7109375" style="119" customWidth="1"/>
    <col min="273" max="273" width="5.7109375" style="119" customWidth="1"/>
    <col min="274" max="274" width="40.7109375" style="119" customWidth="1"/>
    <col min="275" max="275" width="5.7109375" style="119" customWidth="1"/>
    <col min="276" max="276" width="40.7109375" style="119" customWidth="1"/>
    <col min="277" max="277" width="5.7109375" style="119" customWidth="1"/>
    <col min="278" max="278" width="40.7109375" style="119" customWidth="1"/>
    <col min="279" max="279" width="5.7109375" style="119" customWidth="1"/>
    <col min="280" max="280" width="40.7109375" style="119" customWidth="1"/>
    <col min="281" max="281" width="5.7109375" style="119" customWidth="1"/>
    <col min="282" max="282" width="40.7109375" style="119" customWidth="1"/>
    <col min="283" max="283" width="5.7109375" style="119" customWidth="1"/>
    <col min="284" max="284" width="40.7109375" style="119" customWidth="1"/>
    <col min="285" max="285" width="5.85546875" style="119" customWidth="1"/>
    <col min="286" max="286" width="40.7109375" style="119" customWidth="1"/>
    <col min="287" max="287" width="5.7109375" style="119" customWidth="1"/>
    <col min="288" max="288" width="40.7109375" style="119" customWidth="1"/>
    <col min="289" max="289" width="5.7109375" style="119" customWidth="1"/>
    <col min="290" max="290" width="40.7109375" style="119" customWidth="1"/>
    <col min="291" max="512" width="11.42578125" style="119"/>
    <col min="513" max="513" width="5.7109375" style="119" customWidth="1"/>
    <col min="514" max="514" width="40.7109375" style="119" customWidth="1"/>
    <col min="515" max="515" width="5.7109375" style="119" customWidth="1"/>
    <col min="516" max="516" width="42.7109375" style="119" customWidth="1"/>
    <col min="517" max="517" width="5.7109375" style="119" customWidth="1"/>
    <col min="518" max="518" width="40.7109375" style="119" customWidth="1"/>
    <col min="519" max="519" width="5.7109375" style="119" customWidth="1"/>
    <col min="520" max="520" width="40.7109375" style="119" customWidth="1"/>
    <col min="521" max="521" width="5.7109375" style="119" customWidth="1"/>
    <col min="522" max="522" width="40.7109375" style="119" customWidth="1"/>
    <col min="523" max="523" width="5.7109375" style="119" customWidth="1"/>
    <col min="524" max="524" width="40.7109375" style="119" customWidth="1"/>
    <col min="525" max="525" width="5.7109375" style="119" customWidth="1"/>
    <col min="526" max="526" width="40.7109375" style="119" customWidth="1"/>
    <col min="527" max="527" width="5.7109375" style="119" customWidth="1"/>
    <col min="528" max="528" width="40.7109375" style="119" customWidth="1"/>
    <col min="529" max="529" width="5.7109375" style="119" customWidth="1"/>
    <col min="530" max="530" width="40.7109375" style="119" customWidth="1"/>
    <col min="531" max="531" width="5.7109375" style="119" customWidth="1"/>
    <col min="532" max="532" width="40.7109375" style="119" customWidth="1"/>
    <col min="533" max="533" width="5.7109375" style="119" customWidth="1"/>
    <col min="534" max="534" width="40.7109375" style="119" customWidth="1"/>
    <col min="535" max="535" width="5.7109375" style="119" customWidth="1"/>
    <col min="536" max="536" width="40.7109375" style="119" customWidth="1"/>
    <col min="537" max="537" width="5.7109375" style="119" customWidth="1"/>
    <col min="538" max="538" width="40.7109375" style="119" customWidth="1"/>
    <col min="539" max="539" width="5.7109375" style="119" customWidth="1"/>
    <col min="540" max="540" width="40.7109375" style="119" customWidth="1"/>
    <col min="541" max="541" width="5.85546875" style="119" customWidth="1"/>
    <col min="542" max="542" width="40.7109375" style="119" customWidth="1"/>
    <col min="543" max="543" width="5.7109375" style="119" customWidth="1"/>
    <col min="544" max="544" width="40.7109375" style="119" customWidth="1"/>
    <col min="545" max="545" width="5.7109375" style="119" customWidth="1"/>
    <col min="546" max="546" width="40.7109375" style="119" customWidth="1"/>
    <col min="547" max="768" width="11.42578125" style="119"/>
    <col min="769" max="769" width="5.7109375" style="119" customWidth="1"/>
    <col min="770" max="770" width="40.7109375" style="119" customWidth="1"/>
    <col min="771" max="771" width="5.7109375" style="119" customWidth="1"/>
    <col min="772" max="772" width="42.7109375" style="119" customWidth="1"/>
    <col min="773" max="773" width="5.7109375" style="119" customWidth="1"/>
    <col min="774" max="774" width="40.7109375" style="119" customWidth="1"/>
    <col min="775" max="775" width="5.7109375" style="119" customWidth="1"/>
    <col min="776" max="776" width="40.7109375" style="119" customWidth="1"/>
    <col min="777" max="777" width="5.7109375" style="119" customWidth="1"/>
    <col min="778" max="778" width="40.7109375" style="119" customWidth="1"/>
    <col min="779" max="779" width="5.7109375" style="119" customWidth="1"/>
    <col min="780" max="780" width="40.7109375" style="119" customWidth="1"/>
    <col min="781" max="781" width="5.7109375" style="119" customWidth="1"/>
    <col min="782" max="782" width="40.7109375" style="119" customWidth="1"/>
    <col min="783" max="783" width="5.7109375" style="119" customWidth="1"/>
    <col min="784" max="784" width="40.7109375" style="119" customWidth="1"/>
    <col min="785" max="785" width="5.7109375" style="119" customWidth="1"/>
    <col min="786" max="786" width="40.7109375" style="119" customWidth="1"/>
    <col min="787" max="787" width="5.7109375" style="119" customWidth="1"/>
    <col min="788" max="788" width="40.7109375" style="119" customWidth="1"/>
    <col min="789" max="789" width="5.7109375" style="119" customWidth="1"/>
    <col min="790" max="790" width="40.7109375" style="119" customWidth="1"/>
    <col min="791" max="791" width="5.7109375" style="119" customWidth="1"/>
    <col min="792" max="792" width="40.7109375" style="119" customWidth="1"/>
    <col min="793" max="793" width="5.7109375" style="119" customWidth="1"/>
    <col min="794" max="794" width="40.7109375" style="119" customWidth="1"/>
    <col min="795" max="795" width="5.7109375" style="119" customWidth="1"/>
    <col min="796" max="796" width="40.7109375" style="119" customWidth="1"/>
    <col min="797" max="797" width="5.85546875" style="119" customWidth="1"/>
    <col min="798" max="798" width="40.7109375" style="119" customWidth="1"/>
    <col min="799" max="799" width="5.7109375" style="119" customWidth="1"/>
    <col min="800" max="800" width="40.7109375" style="119" customWidth="1"/>
    <col min="801" max="801" width="5.7109375" style="119" customWidth="1"/>
    <col min="802" max="802" width="40.7109375" style="119" customWidth="1"/>
    <col min="803" max="1024" width="11.42578125" style="119"/>
    <col min="1025" max="1025" width="5.7109375" style="119" customWidth="1"/>
    <col min="1026" max="1026" width="40.7109375" style="119" customWidth="1"/>
    <col min="1027" max="1027" width="5.7109375" style="119" customWidth="1"/>
    <col min="1028" max="1028" width="42.7109375" style="119" customWidth="1"/>
    <col min="1029" max="1029" width="5.7109375" style="119" customWidth="1"/>
    <col min="1030" max="1030" width="40.7109375" style="119" customWidth="1"/>
    <col min="1031" max="1031" width="5.7109375" style="119" customWidth="1"/>
    <col min="1032" max="1032" width="40.7109375" style="119" customWidth="1"/>
    <col min="1033" max="1033" width="5.7109375" style="119" customWidth="1"/>
    <col min="1034" max="1034" width="40.7109375" style="119" customWidth="1"/>
    <col min="1035" max="1035" width="5.7109375" style="119" customWidth="1"/>
    <col min="1036" max="1036" width="40.7109375" style="119" customWidth="1"/>
    <col min="1037" max="1037" width="5.7109375" style="119" customWidth="1"/>
    <col min="1038" max="1038" width="40.7109375" style="119" customWidth="1"/>
    <col min="1039" max="1039" width="5.7109375" style="119" customWidth="1"/>
    <col min="1040" max="1040" width="40.7109375" style="119" customWidth="1"/>
    <col min="1041" max="1041" width="5.7109375" style="119" customWidth="1"/>
    <col min="1042" max="1042" width="40.7109375" style="119" customWidth="1"/>
    <col min="1043" max="1043" width="5.7109375" style="119" customWidth="1"/>
    <col min="1044" max="1044" width="40.7109375" style="119" customWidth="1"/>
    <col min="1045" max="1045" width="5.7109375" style="119" customWidth="1"/>
    <col min="1046" max="1046" width="40.7109375" style="119" customWidth="1"/>
    <col min="1047" max="1047" width="5.7109375" style="119" customWidth="1"/>
    <col min="1048" max="1048" width="40.7109375" style="119" customWidth="1"/>
    <col min="1049" max="1049" width="5.7109375" style="119" customWidth="1"/>
    <col min="1050" max="1050" width="40.7109375" style="119" customWidth="1"/>
    <col min="1051" max="1051" width="5.7109375" style="119" customWidth="1"/>
    <col min="1052" max="1052" width="40.7109375" style="119" customWidth="1"/>
    <col min="1053" max="1053" width="5.85546875" style="119" customWidth="1"/>
    <col min="1054" max="1054" width="40.7109375" style="119" customWidth="1"/>
    <col min="1055" max="1055" width="5.7109375" style="119" customWidth="1"/>
    <col min="1056" max="1056" width="40.7109375" style="119" customWidth="1"/>
    <col min="1057" max="1057" width="5.7109375" style="119" customWidth="1"/>
    <col min="1058" max="1058" width="40.7109375" style="119" customWidth="1"/>
    <col min="1059" max="1280" width="11.42578125" style="119"/>
    <col min="1281" max="1281" width="5.7109375" style="119" customWidth="1"/>
    <col min="1282" max="1282" width="40.7109375" style="119" customWidth="1"/>
    <col min="1283" max="1283" width="5.7109375" style="119" customWidth="1"/>
    <col min="1284" max="1284" width="42.7109375" style="119" customWidth="1"/>
    <col min="1285" max="1285" width="5.7109375" style="119" customWidth="1"/>
    <col min="1286" max="1286" width="40.7109375" style="119" customWidth="1"/>
    <col min="1287" max="1287" width="5.7109375" style="119" customWidth="1"/>
    <col min="1288" max="1288" width="40.7109375" style="119" customWidth="1"/>
    <col min="1289" max="1289" width="5.7109375" style="119" customWidth="1"/>
    <col min="1290" max="1290" width="40.7109375" style="119" customWidth="1"/>
    <col min="1291" max="1291" width="5.7109375" style="119" customWidth="1"/>
    <col min="1292" max="1292" width="40.7109375" style="119" customWidth="1"/>
    <col min="1293" max="1293" width="5.7109375" style="119" customWidth="1"/>
    <col min="1294" max="1294" width="40.7109375" style="119" customWidth="1"/>
    <col min="1295" max="1295" width="5.7109375" style="119" customWidth="1"/>
    <col min="1296" max="1296" width="40.7109375" style="119" customWidth="1"/>
    <col min="1297" max="1297" width="5.7109375" style="119" customWidth="1"/>
    <col min="1298" max="1298" width="40.7109375" style="119" customWidth="1"/>
    <col min="1299" max="1299" width="5.7109375" style="119" customWidth="1"/>
    <col min="1300" max="1300" width="40.7109375" style="119" customWidth="1"/>
    <col min="1301" max="1301" width="5.7109375" style="119" customWidth="1"/>
    <col min="1302" max="1302" width="40.7109375" style="119" customWidth="1"/>
    <col min="1303" max="1303" width="5.7109375" style="119" customWidth="1"/>
    <col min="1304" max="1304" width="40.7109375" style="119" customWidth="1"/>
    <col min="1305" max="1305" width="5.7109375" style="119" customWidth="1"/>
    <col min="1306" max="1306" width="40.7109375" style="119" customWidth="1"/>
    <col min="1307" max="1307" width="5.7109375" style="119" customWidth="1"/>
    <col min="1308" max="1308" width="40.7109375" style="119" customWidth="1"/>
    <col min="1309" max="1309" width="5.85546875" style="119" customWidth="1"/>
    <col min="1310" max="1310" width="40.7109375" style="119" customWidth="1"/>
    <col min="1311" max="1311" width="5.7109375" style="119" customWidth="1"/>
    <col min="1312" max="1312" width="40.7109375" style="119" customWidth="1"/>
    <col min="1313" max="1313" width="5.7109375" style="119" customWidth="1"/>
    <col min="1314" max="1314" width="40.7109375" style="119" customWidth="1"/>
    <col min="1315" max="1536" width="11.42578125" style="119"/>
    <col min="1537" max="1537" width="5.7109375" style="119" customWidth="1"/>
    <col min="1538" max="1538" width="40.7109375" style="119" customWidth="1"/>
    <col min="1539" max="1539" width="5.7109375" style="119" customWidth="1"/>
    <col min="1540" max="1540" width="42.7109375" style="119" customWidth="1"/>
    <col min="1541" max="1541" width="5.7109375" style="119" customWidth="1"/>
    <col min="1542" max="1542" width="40.7109375" style="119" customWidth="1"/>
    <col min="1543" max="1543" width="5.7109375" style="119" customWidth="1"/>
    <col min="1544" max="1544" width="40.7109375" style="119" customWidth="1"/>
    <col min="1545" max="1545" width="5.7109375" style="119" customWidth="1"/>
    <col min="1546" max="1546" width="40.7109375" style="119" customWidth="1"/>
    <col min="1547" max="1547" width="5.7109375" style="119" customWidth="1"/>
    <col min="1548" max="1548" width="40.7109375" style="119" customWidth="1"/>
    <col min="1549" max="1549" width="5.7109375" style="119" customWidth="1"/>
    <col min="1550" max="1550" width="40.7109375" style="119" customWidth="1"/>
    <col min="1551" max="1551" width="5.7109375" style="119" customWidth="1"/>
    <col min="1552" max="1552" width="40.7109375" style="119" customWidth="1"/>
    <col min="1553" max="1553" width="5.7109375" style="119" customWidth="1"/>
    <col min="1554" max="1554" width="40.7109375" style="119" customWidth="1"/>
    <col min="1555" max="1555" width="5.7109375" style="119" customWidth="1"/>
    <col min="1556" max="1556" width="40.7109375" style="119" customWidth="1"/>
    <col min="1557" max="1557" width="5.7109375" style="119" customWidth="1"/>
    <col min="1558" max="1558" width="40.7109375" style="119" customWidth="1"/>
    <col min="1559" max="1559" width="5.7109375" style="119" customWidth="1"/>
    <col min="1560" max="1560" width="40.7109375" style="119" customWidth="1"/>
    <col min="1561" max="1561" width="5.7109375" style="119" customWidth="1"/>
    <col min="1562" max="1562" width="40.7109375" style="119" customWidth="1"/>
    <col min="1563" max="1563" width="5.7109375" style="119" customWidth="1"/>
    <col min="1564" max="1564" width="40.7109375" style="119" customWidth="1"/>
    <col min="1565" max="1565" width="5.85546875" style="119" customWidth="1"/>
    <col min="1566" max="1566" width="40.7109375" style="119" customWidth="1"/>
    <col min="1567" max="1567" width="5.7109375" style="119" customWidth="1"/>
    <col min="1568" max="1568" width="40.7109375" style="119" customWidth="1"/>
    <col min="1569" max="1569" width="5.7109375" style="119" customWidth="1"/>
    <col min="1570" max="1570" width="40.7109375" style="119" customWidth="1"/>
    <col min="1571" max="1792" width="11.42578125" style="119"/>
    <col min="1793" max="1793" width="5.7109375" style="119" customWidth="1"/>
    <col min="1794" max="1794" width="40.7109375" style="119" customWidth="1"/>
    <col min="1795" max="1795" width="5.7109375" style="119" customWidth="1"/>
    <col min="1796" max="1796" width="42.7109375" style="119" customWidth="1"/>
    <col min="1797" max="1797" width="5.7109375" style="119" customWidth="1"/>
    <col min="1798" max="1798" width="40.7109375" style="119" customWidth="1"/>
    <col min="1799" max="1799" width="5.7109375" style="119" customWidth="1"/>
    <col min="1800" max="1800" width="40.7109375" style="119" customWidth="1"/>
    <col min="1801" max="1801" width="5.7109375" style="119" customWidth="1"/>
    <col min="1802" max="1802" width="40.7109375" style="119" customWidth="1"/>
    <col min="1803" max="1803" width="5.7109375" style="119" customWidth="1"/>
    <col min="1804" max="1804" width="40.7109375" style="119" customWidth="1"/>
    <col min="1805" max="1805" width="5.7109375" style="119" customWidth="1"/>
    <col min="1806" max="1806" width="40.7109375" style="119" customWidth="1"/>
    <col min="1807" max="1807" width="5.7109375" style="119" customWidth="1"/>
    <col min="1808" max="1808" width="40.7109375" style="119" customWidth="1"/>
    <col min="1809" max="1809" width="5.7109375" style="119" customWidth="1"/>
    <col min="1810" max="1810" width="40.7109375" style="119" customWidth="1"/>
    <col min="1811" max="1811" width="5.7109375" style="119" customWidth="1"/>
    <col min="1812" max="1812" width="40.7109375" style="119" customWidth="1"/>
    <col min="1813" max="1813" width="5.7109375" style="119" customWidth="1"/>
    <col min="1814" max="1814" width="40.7109375" style="119" customWidth="1"/>
    <col min="1815" max="1815" width="5.7109375" style="119" customWidth="1"/>
    <col min="1816" max="1816" width="40.7109375" style="119" customWidth="1"/>
    <col min="1817" max="1817" width="5.7109375" style="119" customWidth="1"/>
    <col min="1818" max="1818" width="40.7109375" style="119" customWidth="1"/>
    <col min="1819" max="1819" width="5.7109375" style="119" customWidth="1"/>
    <col min="1820" max="1820" width="40.7109375" style="119" customWidth="1"/>
    <col min="1821" max="1821" width="5.85546875" style="119" customWidth="1"/>
    <col min="1822" max="1822" width="40.7109375" style="119" customWidth="1"/>
    <col min="1823" max="1823" width="5.7109375" style="119" customWidth="1"/>
    <col min="1824" max="1824" width="40.7109375" style="119" customWidth="1"/>
    <col min="1825" max="1825" width="5.7109375" style="119" customWidth="1"/>
    <col min="1826" max="1826" width="40.7109375" style="119" customWidth="1"/>
    <col min="1827" max="2048" width="11.42578125" style="119"/>
    <col min="2049" max="2049" width="5.7109375" style="119" customWidth="1"/>
    <col min="2050" max="2050" width="40.7109375" style="119" customWidth="1"/>
    <col min="2051" max="2051" width="5.7109375" style="119" customWidth="1"/>
    <col min="2052" max="2052" width="42.7109375" style="119" customWidth="1"/>
    <col min="2053" max="2053" width="5.7109375" style="119" customWidth="1"/>
    <col min="2054" max="2054" width="40.7109375" style="119" customWidth="1"/>
    <col min="2055" max="2055" width="5.7109375" style="119" customWidth="1"/>
    <col min="2056" max="2056" width="40.7109375" style="119" customWidth="1"/>
    <col min="2057" max="2057" width="5.7109375" style="119" customWidth="1"/>
    <col min="2058" max="2058" width="40.7109375" style="119" customWidth="1"/>
    <col min="2059" max="2059" width="5.7109375" style="119" customWidth="1"/>
    <col min="2060" max="2060" width="40.7109375" style="119" customWidth="1"/>
    <col min="2061" max="2061" width="5.7109375" style="119" customWidth="1"/>
    <col min="2062" max="2062" width="40.7109375" style="119" customWidth="1"/>
    <col min="2063" max="2063" width="5.7109375" style="119" customWidth="1"/>
    <col min="2064" max="2064" width="40.7109375" style="119" customWidth="1"/>
    <col min="2065" max="2065" width="5.7109375" style="119" customWidth="1"/>
    <col min="2066" max="2066" width="40.7109375" style="119" customWidth="1"/>
    <col min="2067" max="2067" width="5.7109375" style="119" customWidth="1"/>
    <col min="2068" max="2068" width="40.7109375" style="119" customWidth="1"/>
    <col min="2069" max="2069" width="5.7109375" style="119" customWidth="1"/>
    <col min="2070" max="2070" width="40.7109375" style="119" customWidth="1"/>
    <col min="2071" max="2071" width="5.7109375" style="119" customWidth="1"/>
    <col min="2072" max="2072" width="40.7109375" style="119" customWidth="1"/>
    <col min="2073" max="2073" width="5.7109375" style="119" customWidth="1"/>
    <col min="2074" max="2074" width="40.7109375" style="119" customWidth="1"/>
    <col min="2075" max="2075" width="5.7109375" style="119" customWidth="1"/>
    <col min="2076" max="2076" width="40.7109375" style="119" customWidth="1"/>
    <col min="2077" max="2077" width="5.85546875" style="119" customWidth="1"/>
    <col min="2078" max="2078" width="40.7109375" style="119" customWidth="1"/>
    <col min="2079" max="2079" width="5.7109375" style="119" customWidth="1"/>
    <col min="2080" max="2080" width="40.7109375" style="119" customWidth="1"/>
    <col min="2081" max="2081" width="5.7109375" style="119" customWidth="1"/>
    <col min="2082" max="2082" width="40.7109375" style="119" customWidth="1"/>
    <col min="2083" max="2304" width="11.42578125" style="119"/>
    <col min="2305" max="2305" width="5.7109375" style="119" customWidth="1"/>
    <col min="2306" max="2306" width="40.7109375" style="119" customWidth="1"/>
    <col min="2307" max="2307" width="5.7109375" style="119" customWidth="1"/>
    <col min="2308" max="2308" width="42.7109375" style="119" customWidth="1"/>
    <col min="2309" max="2309" width="5.7109375" style="119" customWidth="1"/>
    <col min="2310" max="2310" width="40.7109375" style="119" customWidth="1"/>
    <col min="2311" max="2311" width="5.7109375" style="119" customWidth="1"/>
    <col min="2312" max="2312" width="40.7109375" style="119" customWidth="1"/>
    <col min="2313" max="2313" width="5.7109375" style="119" customWidth="1"/>
    <col min="2314" max="2314" width="40.7109375" style="119" customWidth="1"/>
    <col min="2315" max="2315" width="5.7109375" style="119" customWidth="1"/>
    <col min="2316" max="2316" width="40.7109375" style="119" customWidth="1"/>
    <col min="2317" max="2317" width="5.7109375" style="119" customWidth="1"/>
    <col min="2318" max="2318" width="40.7109375" style="119" customWidth="1"/>
    <col min="2319" max="2319" width="5.7109375" style="119" customWidth="1"/>
    <col min="2320" max="2320" width="40.7109375" style="119" customWidth="1"/>
    <col min="2321" max="2321" width="5.7109375" style="119" customWidth="1"/>
    <col min="2322" max="2322" width="40.7109375" style="119" customWidth="1"/>
    <col min="2323" max="2323" width="5.7109375" style="119" customWidth="1"/>
    <col min="2324" max="2324" width="40.7109375" style="119" customWidth="1"/>
    <col min="2325" max="2325" width="5.7109375" style="119" customWidth="1"/>
    <col min="2326" max="2326" width="40.7109375" style="119" customWidth="1"/>
    <col min="2327" max="2327" width="5.7109375" style="119" customWidth="1"/>
    <col min="2328" max="2328" width="40.7109375" style="119" customWidth="1"/>
    <col min="2329" max="2329" width="5.7109375" style="119" customWidth="1"/>
    <col min="2330" max="2330" width="40.7109375" style="119" customWidth="1"/>
    <col min="2331" max="2331" width="5.7109375" style="119" customWidth="1"/>
    <col min="2332" max="2332" width="40.7109375" style="119" customWidth="1"/>
    <col min="2333" max="2333" width="5.85546875" style="119" customWidth="1"/>
    <col min="2334" max="2334" width="40.7109375" style="119" customWidth="1"/>
    <col min="2335" max="2335" width="5.7109375" style="119" customWidth="1"/>
    <col min="2336" max="2336" width="40.7109375" style="119" customWidth="1"/>
    <col min="2337" max="2337" width="5.7109375" style="119" customWidth="1"/>
    <col min="2338" max="2338" width="40.7109375" style="119" customWidth="1"/>
    <col min="2339" max="2560" width="11.42578125" style="119"/>
    <col min="2561" max="2561" width="5.7109375" style="119" customWidth="1"/>
    <col min="2562" max="2562" width="40.7109375" style="119" customWidth="1"/>
    <col min="2563" max="2563" width="5.7109375" style="119" customWidth="1"/>
    <col min="2564" max="2564" width="42.7109375" style="119" customWidth="1"/>
    <col min="2565" max="2565" width="5.7109375" style="119" customWidth="1"/>
    <col min="2566" max="2566" width="40.7109375" style="119" customWidth="1"/>
    <col min="2567" max="2567" width="5.7109375" style="119" customWidth="1"/>
    <col min="2568" max="2568" width="40.7109375" style="119" customWidth="1"/>
    <col min="2569" max="2569" width="5.7109375" style="119" customWidth="1"/>
    <col min="2570" max="2570" width="40.7109375" style="119" customWidth="1"/>
    <col min="2571" max="2571" width="5.7109375" style="119" customWidth="1"/>
    <col min="2572" max="2572" width="40.7109375" style="119" customWidth="1"/>
    <col min="2573" max="2573" width="5.7109375" style="119" customWidth="1"/>
    <col min="2574" max="2574" width="40.7109375" style="119" customWidth="1"/>
    <col min="2575" max="2575" width="5.7109375" style="119" customWidth="1"/>
    <col min="2576" max="2576" width="40.7109375" style="119" customWidth="1"/>
    <col min="2577" max="2577" width="5.7109375" style="119" customWidth="1"/>
    <col min="2578" max="2578" width="40.7109375" style="119" customWidth="1"/>
    <col min="2579" max="2579" width="5.7109375" style="119" customWidth="1"/>
    <col min="2580" max="2580" width="40.7109375" style="119" customWidth="1"/>
    <col min="2581" max="2581" width="5.7109375" style="119" customWidth="1"/>
    <col min="2582" max="2582" width="40.7109375" style="119" customWidth="1"/>
    <col min="2583" max="2583" width="5.7109375" style="119" customWidth="1"/>
    <col min="2584" max="2584" width="40.7109375" style="119" customWidth="1"/>
    <col min="2585" max="2585" width="5.7109375" style="119" customWidth="1"/>
    <col min="2586" max="2586" width="40.7109375" style="119" customWidth="1"/>
    <col min="2587" max="2587" width="5.7109375" style="119" customWidth="1"/>
    <col min="2588" max="2588" width="40.7109375" style="119" customWidth="1"/>
    <col min="2589" max="2589" width="5.85546875" style="119" customWidth="1"/>
    <col min="2590" max="2590" width="40.7109375" style="119" customWidth="1"/>
    <col min="2591" max="2591" width="5.7109375" style="119" customWidth="1"/>
    <col min="2592" max="2592" width="40.7109375" style="119" customWidth="1"/>
    <col min="2593" max="2593" width="5.7109375" style="119" customWidth="1"/>
    <col min="2594" max="2594" width="40.7109375" style="119" customWidth="1"/>
    <col min="2595" max="2816" width="11.42578125" style="119"/>
    <col min="2817" max="2817" width="5.7109375" style="119" customWidth="1"/>
    <col min="2818" max="2818" width="40.7109375" style="119" customWidth="1"/>
    <col min="2819" max="2819" width="5.7109375" style="119" customWidth="1"/>
    <col min="2820" max="2820" width="42.7109375" style="119" customWidth="1"/>
    <col min="2821" max="2821" width="5.7109375" style="119" customWidth="1"/>
    <col min="2822" max="2822" width="40.7109375" style="119" customWidth="1"/>
    <col min="2823" max="2823" width="5.7109375" style="119" customWidth="1"/>
    <col min="2824" max="2824" width="40.7109375" style="119" customWidth="1"/>
    <col min="2825" max="2825" width="5.7109375" style="119" customWidth="1"/>
    <col min="2826" max="2826" width="40.7109375" style="119" customWidth="1"/>
    <col min="2827" max="2827" width="5.7109375" style="119" customWidth="1"/>
    <col min="2828" max="2828" width="40.7109375" style="119" customWidth="1"/>
    <col min="2829" max="2829" width="5.7109375" style="119" customWidth="1"/>
    <col min="2830" max="2830" width="40.7109375" style="119" customWidth="1"/>
    <col min="2831" max="2831" width="5.7109375" style="119" customWidth="1"/>
    <col min="2832" max="2832" width="40.7109375" style="119" customWidth="1"/>
    <col min="2833" max="2833" width="5.7109375" style="119" customWidth="1"/>
    <col min="2834" max="2834" width="40.7109375" style="119" customWidth="1"/>
    <col min="2835" max="2835" width="5.7109375" style="119" customWidth="1"/>
    <col min="2836" max="2836" width="40.7109375" style="119" customWidth="1"/>
    <col min="2837" max="2837" width="5.7109375" style="119" customWidth="1"/>
    <col min="2838" max="2838" width="40.7109375" style="119" customWidth="1"/>
    <col min="2839" max="2839" width="5.7109375" style="119" customWidth="1"/>
    <col min="2840" max="2840" width="40.7109375" style="119" customWidth="1"/>
    <col min="2841" max="2841" width="5.7109375" style="119" customWidth="1"/>
    <col min="2842" max="2842" width="40.7109375" style="119" customWidth="1"/>
    <col min="2843" max="2843" width="5.7109375" style="119" customWidth="1"/>
    <col min="2844" max="2844" width="40.7109375" style="119" customWidth="1"/>
    <col min="2845" max="2845" width="5.85546875" style="119" customWidth="1"/>
    <col min="2846" max="2846" width="40.7109375" style="119" customWidth="1"/>
    <col min="2847" max="2847" width="5.7109375" style="119" customWidth="1"/>
    <col min="2848" max="2848" width="40.7109375" style="119" customWidth="1"/>
    <col min="2849" max="2849" width="5.7109375" style="119" customWidth="1"/>
    <col min="2850" max="2850" width="40.7109375" style="119" customWidth="1"/>
    <col min="2851" max="3072" width="11.42578125" style="119"/>
    <col min="3073" max="3073" width="5.7109375" style="119" customWidth="1"/>
    <col min="3074" max="3074" width="40.7109375" style="119" customWidth="1"/>
    <col min="3075" max="3075" width="5.7109375" style="119" customWidth="1"/>
    <col min="3076" max="3076" width="42.7109375" style="119" customWidth="1"/>
    <col min="3077" max="3077" width="5.7109375" style="119" customWidth="1"/>
    <col min="3078" max="3078" width="40.7109375" style="119" customWidth="1"/>
    <col min="3079" max="3079" width="5.7109375" style="119" customWidth="1"/>
    <col min="3080" max="3080" width="40.7109375" style="119" customWidth="1"/>
    <col min="3081" max="3081" width="5.7109375" style="119" customWidth="1"/>
    <col min="3082" max="3082" width="40.7109375" style="119" customWidth="1"/>
    <col min="3083" max="3083" width="5.7109375" style="119" customWidth="1"/>
    <col min="3084" max="3084" width="40.7109375" style="119" customWidth="1"/>
    <col min="3085" max="3085" width="5.7109375" style="119" customWidth="1"/>
    <col min="3086" max="3086" width="40.7109375" style="119" customWidth="1"/>
    <col min="3087" max="3087" width="5.7109375" style="119" customWidth="1"/>
    <col min="3088" max="3088" width="40.7109375" style="119" customWidth="1"/>
    <col min="3089" max="3089" width="5.7109375" style="119" customWidth="1"/>
    <col min="3090" max="3090" width="40.7109375" style="119" customWidth="1"/>
    <col min="3091" max="3091" width="5.7109375" style="119" customWidth="1"/>
    <col min="3092" max="3092" width="40.7109375" style="119" customWidth="1"/>
    <col min="3093" max="3093" width="5.7109375" style="119" customWidth="1"/>
    <col min="3094" max="3094" width="40.7109375" style="119" customWidth="1"/>
    <col min="3095" max="3095" width="5.7109375" style="119" customWidth="1"/>
    <col min="3096" max="3096" width="40.7109375" style="119" customWidth="1"/>
    <col min="3097" max="3097" width="5.7109375" style="119" customWidth="1"/>
    <col min="3098" max="3098" width="40.7109375" style="119" customWidth="1"/>
    <col min="3099" max="3099" width="5.7109375" style="119" customWidth="1"/>
    <col min="3100" max="3100" width="40.7109375" style="119" customWidth="1"/>
    <col min="3101" max="3101" width="5.85546875" style="119" customWidth="1"/>
    <col min="3102" max="3102" width="40.7109375" style="119" customWidth="1"/>
    <col min="3103" max="3103" width="5.7109375" style="119" customWidth="1"/>
    <col min="3104" max="3104" width="40.7109375" style="119" customWidth="1"/>
    <col min="3105" max="3105" width="5.7109375" style="119" customWidth="1"/>
    <col min="3106" max="3106" width="40.7109375" style="119" customWidth="1"/>
    <col min="3107" max="3328" width="11.42578125" style="119"/>
    <col min="3329" max="3329" width="5.7109375" style="119" customWidth="1"/>
    <col min="3330" max="3330" width="40.7109375" style="119" customWidth="1"/>
    <col min="3331" max="3331" width="5.7109375" style="119" customWidth="1"/>
    <col min="3332" max="3332" width="42.7109375" style="119" customWidth="1"/>
    <col min="3333" max="3333" width="5.7109375" style="119" customWidth="1"/>
    <col min="3334" max="3334" width="40.7109375" style="119" customWidth="1"/>
    <col min="3335" max="3335" width="5.7109375" style="119" customWidth="1"/>
    <col min="3336" max="3336" width="40.7109375" style="119" customWidth="1"/>
    <col min="3337" max="3337" width="5.7109375" style="119" customWidth="1"/>
    <col min="3338" max="3338" width="40.7109375" style="119" customWidth="1"/>
    <col min="3339" max="3339" width="5.7109375" style="119" customWidth="1"/>
    <col min="3340" max="3340" width="40.7109375" style="119" customWidth="1"/>
    <col min="3341" max="3341" width="5.7109375" style="119" customWidth="1"/>
    <col min="3342" max="3342" width="40.7109375" style="119" customWidth="1"/>
    <col min="3343" max="3343" width="5.7109375" style="119" customWidth="1"/>
    <col min="3344" max="3344" width="40.7109375" style="119" customWidth="1"/>
    <col min="3345" max="3345" width="5.7109375" style="119" customWidth="1"/>
    <col min="3346" max="3346" width="40.7109375" style="119" customWidth="1"/>
    <col min="3347" max="3347" width="5.7109375" style="119" customWidth="1"/>
    <col min="3348" max="3348" width="40.7109375" style="119" customWidth="1"/>
    <col min="3349" max="3349" width="5.7109375" style="119" customWidth="1"/>
    <col min="3350" max="3350" width="40.7109375" style="119" customWidth="1"/>
    <col min="3351" max="3351" width="5.7109375" style="119" customWidth="1"/>
    <col min="3352" max="3352" width="40.7109375" style="119" customWidth="1"/>
    <col min="3353" max="3353" width="5.7109375" style="119" customWidth="1"/>
    <col min="3354" max="3354" width="40.7109375" style="119" customWidth="1"/>
    <col min="3355" max="3355" width="5.7109375" style="119" customWidth="1"/>
    <col min="3356" max="3356" width="40.7109375" style="119" customWidth="1"/>
    <col min="3357" max="3357" width="5.85546875" style="119" customWidth="1"/>
    <col min="3358" max="3358" width="40.7109375" style="119" customWidth="1"/>
    <col min="3359" max="3359" width="5.7109375" style="119" customWidth="1"/>
    <col min="3360" max="3360" width="40.7109375" style="119" customWidth="1"/>
    <col min="3361" max="3361" width="5.7109375" style="119" customWidth="1"/>
    <col min="3362" max="3362" width="40.7109375" style="119" customWidth="1"/>
    <col min="3363" max="3584" width="11.42578125" style="119"/>
    <col min="3585" max="3585" width="5.7109375" style="119" customWidth="1"/>
    <col min="3586" max="3586" width="40.7109375" style="119" customWidth="1"/>
    <col min="3587" max="3587" width="5.7109375" style="119" customWidth="1"/>
    <col min="3588" max="3588" width="42.7109375" style="119" customWidth="1"/>
    <col min="3589" max="3589" width="5.7109375" style="119" customWidth="1"/>
    <col min="3590" max="3590" width="40.7109375" style="119" customWidth="1"/>
    <col min="3591" max="3591" width="5.7109375" style="119" customWidth="1"/>
    <col min="3592" max="3592" width="40.7109375" style="119" customWidth="1"/>
    <col min="3593" max="3593" width="5.7109375" style="119" customWidth="1"/>
    <col min="3594" max="3594" width="40.7109375" style="119" customWidth="1"/>
    <col min="3595" max="3595" width="5.7109375" style="119" customWidth="1"/>
    <col min="3596" max="3596" width="40.7109375" style="119" customWidth="1"/>
    <col min="3597" max="3597" width="5.7109375" style="119" customWidth="1"/>
    <col min="3598" max="3598" width="40.7109375" style="119" customWidth="1"/>
    <col min="3599" max="3599" width="5.7109375" style="119" customWidth="1"/>
    <col min="3600" max="3600" width="40.7109375" style="119" customWidth="1"/>
    <col min="3601" max="3601" width="5.7109375" style="119" customWidth="1"/>
    <col min="3602" max="3602" width="40.7109375" style="119" customWidth="1"/>
    <col min="3603" max="3603" width="5.7109375" style="119" customWidth="1"/>
    <col min="3604" max="3604" width="40.7109375" style="119" customWidth="1"/>
    <col min="3605" max="3605" width="5.7109375" style="119" customWidth="1"/>
    <col min="3606" max="3606" width="40.7109375" style="119" customWidth="1"/>
    <col min="3607" max="3607" width="5.7109375" style="119" customWidth="1"/>
    <col min="3608" max="3608" width="40.7109375" style="119" customWidth="1"/>
    <col min="3609" max="3609" width="5.7109375" style="119" customWidth="1"/>
    <col min="3610" max="3610" width="40.7109375" style="119" customWidth="1"/>
    <col min="3611" max="3611" width="5.7109375" style="119" customWidth="1"/>
    <col min="3612" max="3612" width="40.7109375" style="119" customWidth="1"/>
    <col min="3613" max="3613" width="5.85546875" style="119" customWidth="1"/>
    <col min="3614" max="3614" width="40.7109375" style="119" customWidth="1"/>
    <col min="3615" max="3615" width="5.7109375" style="119" customWidth="1"/>
    <col min="3616" max="3616" width="40.7109375" style="119" customWidth="1"/>
    <col min="3617" max="3617" width="5.7109375" style="119" customWidth="1"/>
    <col min="3618" max="3618" width="40.7109375" style="119" customWidth="1"/>
    <col min="3619" max="3840" width="11.42578125" style="119"/>
    <col min="3841" max="3841" width="5.7109375" style="119" customWidth="1"/>
    <col min="3842" max="3842" width="40.7109375" style="119" customWidth="1"/>
    <col min="3843" max="3843" width="5.7109375" style="119" customWidth="1"/>
    <col min="3844" max="3844" width="42.7109375" style="119" customWidth="1"/>
    <col min="3845" max="3845" width="5.7109375" style="119" customWidth="1"/>
    <col min="3846" max="3846" width="40.7109375" style="119" customWidth="1"/>
    <col min="3847" max="3847" width="5.7109375" style="119" customWidth="1"/>
    <col min="3848" max="3848" width="40.7109375" style="119" customWidth="1"/>
    <col min="3849" max="3849" width="5.7109375" style="119" customWidth="1"/>
    <col min="3850" max="3850" width="40.7109375" style="119" customWidth="1"/>
    <col min="3851" max="3851" width="5.7109375" style="119" customWidth="1"/>
    <col min="3852" max="3852" width="40.7109375" style="119" customWidth="1"/>
    <col min="3853" max="3853" width="5.7109375" style="119" customWidth="1"/>
    <col min="3854" max="3854" width="40.7109375" style="119" customWidth="1"/>
    <col min="3855" max="3855" width="5.7109375" style="119" customWidth="1"/>
    <col min="3856" max="3856" width="40.7109375" style="119" customWidth="1"/>
    <col min="3857" max="3857" width="5.7109375" style="119" customWidth="1"/>
    <col min="3858" max="3858" width="40.7109375" style="119" customWidth="1"/>
    <col min="3859" max="3859" width="5.7109375" style="119" customWidth="1"/>
    <col min="3860" max="3860" width="40.7109375" style="119" customWidth="1"/>
    <col min="3861" max="3861" width="5.7109375" style="119" customWidth="1"/>
    <col min="3862" max="3862" width="40.7109375" style="119" customWidth="1"/>
    <col min="3863" max="3863" width="5.7109375" style="119" customWidth="1"/>
    <col min="3864" max="3864" width="40.7109375" style="119" customWidth="1"/>
    <col min="3865" max="3865" width="5.7109375" style="119" customWidth="1"/>
    <col min="3866" max="3866" width="40.7109375" style="119" customWidth="1"/>
    <col min="3867" max="3867" width="5.7109375" style="119" customWidth="1"/>
    <col min="3868" max="3868" width="40.7109375" style="119" customWidth="1"/>
    <col min="3869" max="3869" width="5.85546875" style="119" customWidth="1"/>
    <col min="3870" max="3870" width="40.7109375" style="119" customWidth="1"/>
    <col min="3871" max="3871" width="5.7109375" style="119" customWidth="1"/>
    <col min="3872" max="3872" width="40.7109375" style="119" customWidth="1"/>
    <col min="3873" max="3873" width="5.7109375" style="119" customWidth="1"/>
    <col min="3874" max="3874" width="40.7109375" style="119" customWidth="1"/>
    <col min="3875" max="4096" width="11.42578125" style="119"/>
    <col min="4097" max="4097" width="5.7109375" style="119" customWidth="1"/>
    <col min="4098" max="4098" width="40.7109375" style="119" customWidth="1"/>
    <col min="4099" max="4099" width="5.7109375" style="119" customWidth="1"/>
    <col min="4100" max="4100" width="42.7109375" style="119" customWidth="1"/>
    <col min="4101" max="4101" width="5.7109375" style="119" customWidth="1"/>
    <col min="4102" max="4102" width="40.7109375" style="119" customWidth="1"/>
    <col min="4103" max="4103" width="5.7109375" style="119" customWidth="1"/>
    <col min="4104" max="4104" width="40.7109375" style="119" customWidth="1"/>
    <col min="4105" max="4105" width="5.7109375" style="119" customWidth="1"/>
    <col min="4106" max="4106" width="40.7109375" style="119" customWidth="1"/>
    <col min="4107" max="4107" width="5.7109375" style="119" customWidth="1"/>
    <col min="4108" max="4108" width="40.7109375" style="119" customWidth="1"/>
    <col min="4109" max="4109" width="5.7109375" style="119" customWidth="1"/>
    <col min="4110" max="4110" width="40.7109375" style="119" customWidth="1"/>
    <col min="4111" max="4111" width="5.7109375" style="119" customWidth="1"/>
    <col min="4112" max="4112" width="40.7109375" style="119" customWidth="1"/>
    <col min="4113" max="4113" width="5.7109375" style="119" customWidth="1"/>
    <col min="4114" max="4114" width="40.7109375" style="119" customWidth="1"/>
    <col min="4115" max="4115" width="5.7109375" style="119" customWidth="1"/>
    <col min="4116" max="4116" width="40.7109375" style="119" customWidth="1"/>
    <col min="4117" max="4117" width="5.7109375" style="119" customWidth="1"/>
    <col min="4118" max="4118" width="40.7109375" style="119" customWidth="1"/>
    <col min="4119" max="4119" width="5.7109375" style="119" customWidth="1"/>
    <col min="4120" max="4120" width="40.7109375" style="119" customWidth="1"/>
    <col min="4121" max="4121" width="5.7109375" style="119" customWidth="1"/>
    <col min="4122" max="4122" width="40.7109375" style="119" customWidth="1"/>
    <col min="4123" max="4123" width="5.7109375" style="119" customWidth="1"/>
    <col min="4124" max="4124" width="40.7109375" style="119" customWidth="1"/>
    <col min="4125" max="4125" width="5.85546875" style="119" customWidth="1"/>
    <col min="4126" max="4126" width="40.7109375" style="119" customWidth="1"/>
    <col min="4127" max="4127" width="5.7109375" style="119" customWidth="1"/>
    <col min="4128" max="4128" width="40.7109375" style="119" customWidth="1"/>
    <col min="4129" max="4129" width="5.7109375" style="119" customWidth="1"/>
    <col min="4130" max="4130" width="40.7109375" style="119" customWidth="1"/>
    <col min="4131" max="4352" width="11.42578125" style="119"/>
    <col min="4353" max="4353" width="5.7109375" style="119" customWidth="1"/>
    <col min="4354" max="4354" width="40.7109375" style="119" customWidth="1"/>
    <col min="4355" max="4355" width="5.7109375" style="119" customWidth="1"/>
    <col min="4356" max="4356" width="42.7109375" style="119" customWidth="1"/>
    <col min="4357" max="4357" width="5.7109375" style="119" customWidth="1"/>
    <col min="4358" max="4358" width="40.7109375" style="119" customWidth="1"/>
    <col min="4359" max="4359" width="5.7109375" style="119" customWidth="1"/>
    <col min="4360" max="4360" width="40.7109375" style="119" customWidth="1"/>
    <col min="4361" max="4361" width="5.7109375" style="119" customWidth="1"/>
    <col min="4362" max="4362" width="40.7109375" style="119" customWidth="1"/>
    <col min="4363" max="4363" width="5.7109375" style="119" customWidth="1"/>
    <col min="4364" max="4364" width="40.7109375" style="119" customWidth="1"/>
    <col min="4365" max="4365" width="5.7109375" style="119" customWidth="1"/>
    <col min="4366" max="4366" width="40.7109375" style="119" customWidth="1"/>
    <col min="4367" max="4367" width="5.7109375" style="119" customWidth="1"/>
    <col min="4368" max="4368" width="40.7109375" style="119" customWidth="1"/>
    <col min="4369" max="4369" width="5.7109375" style="119" customWidth="1"/>
    <col min="4370" max="4370" width="40.7109375" style="119" customWidth="1"/>
    <col min="4371" max="4371" width="5.7109375" style="119" customWidth="1"/>
    <col min="4372" max="4372" width="40.7109375" style="119" customWidth="1"/>
    <col min="4373" max="4373" width="5.7109375" style="119" customWidth="1"/>
    <col min="4374" max="4374" width="40.7109375" style="119" customWidth="1"/>
    <col min="4375" max="4375" width="5.7109375" style="119" customWidth="1"/>
    <col min="4376" max="4376" width="40.7109375" style="119" customWidth="1"/>
    <col min="4377" max="4377" width="5.7109375" style="119" customWidth="1"/>
    <col min="4378" max="4378" width="40.7109375" style="119" customWidth="1"/>
    <col min="4379" max="4379" width="5.7109375" style="119" customWidth="1"/>
    <col min="4380" max="4380" width="40.7109375" style="119" customWidth="1"/>
    <col min="4381" max="4381" width="5.85546875" style="119" customWidth="1"/>
    <col min="4382" max="4382" width="40.7109375" style="119" customWidth="1"/>
    <col min="4383" max="4383" width="5.7109375" style="119" customWidth="1"/>
    <col min="4384" max="4384" width="40.7109375" style="119" customWidth="1"/>
    <col min="4385" max="4385" width="5.7109375" style="119" customWidth="1"/>
    <col min="4386" max="4386" width="40.7109375" style="119" customWidth="1"/>
    <col min="4387" max="4608" width="11.42578125" style="119"/>
    <col min="4609" max="4609" width="5.7109375" style="119" customWidth="1"/>
    <col min="4610" max="4610" width="40.7109375" style="119" customWidth="1"/>
    <col min="4611" max="4611" width="5.7109375" style="119" customWidth="1"/>
    <col min="4612" max="4612" width="42.7109375" style="119" customWidth="1"/>
    <col min="4613" max="4613" width="5.7109375" style="119" customWidth="1"/>
    <col min="4614" max="4614" width="40.7109375" style="119" customWidth="1"/>
    <col min="4615" max="4615" width="5.7109375" style="119" customWidth="1"/>
    <col min="4616" max="4616" width="40.7109375" style="119" customWidth="1"/>
    <col min="4617" max="4617" width="5.7109375" style="119" customWidth="1"/>
    <col min="4618" max="4618" width="40.7109375" style="119" customWidth="1"/>
    <col min="4619" max="4619" width="5.7109375" style="119" customWidth="1"/>
    <col min="4620" max="4620" width="40.7109375" style="119" customWidth="1"/>
    <col min="4621" max="4621" width="5.7109375" style="119" customWidth="1"/>
    <col min="4622" max="4622" width="40.7109375" style="119" customWidth="1"/>
    <col min="4623" max="4623" width="5.7109375" style="119" customWidth="1"/>
    <col min="4624" max="4624" width="40.7109375" style="119" customWidth="1"/>
    <col min="4625" max="4625" width="5.7109375" style="119" customWidth="1"/>
    <col min="4626" max="4626" width="40.7109375" style="119" customWidth="1"/>
    <col min="4627" max="4627" width="5.7109375" style="119" customWidth="1"/>
    <col min="4628" max="4628" width="40.7109375" style="119" customWidth="1"/>
    <col min="4629" max="4629" width="5.7109375" style="119" customWidth="1"/>
    <col min="4630" max="4630" width="40.7109375" style="119" customWidth="1"/>
    <col min="4631" max="4631" width="5.7109375" style="119" customWidth="1"/>
    <col min="4632" max="4632" width="40.7109375" style="119" customWidth="1"/>
    <col min="4633" max="4633" width="5.7109375" style="119" customWidth="1"/>
    <col min="4634" max="4634" width="40.7109375" style="119" customWidth="1"/>
    <col min="4635" max="4635" width="5.7109375" style="119" customWidth="1"/>
    <col min="4636" max="4636" width="40.7109375" style="119" customWidth="1"/>
    <col min="4637" max="4637" width="5.85546875" style="119" customWidth="1"/>
    <col min="4638" max="4638" width="40.7109375" style="119" customWidth="1"/>
    <col min="4639" max="4639" width="5.7109375" style="119" customWidth="1"/>
    <col min="4640" max="4640" width="40.7109375" style="119" customWidth="1"/>
    <col min="4641" max="4641" width="5.7109375" style="119" customWidth="1"/>
    <col min="4642" max="4642" width="40.7109375" style="119" customWidth="1"/>
    <col min="4643" max="4864" width="11.42578125" style="119"/>
    <col min="4865" max="4865" width="5.7109375" style="119" customWidth="1"/>
    <col min="4866" max="4866" width="40.7109375" style="119" customWidth="1"/>
    <col min="4867" max="4867" width="5.7109375" style="119" customWidth="1"/>
    <col min="4868" max="4868" width="42.7109375" style="119" customWidth="1"/>
    <col min="4869" max="4869" width="5.7109375" style="119" customWidth="1"/>
    <col min="4870" max="4870" width="40.7109375" style="119" customWidth="1"/>
    <col min="4871" max="4871" width="5.7109375" style="119" customWidth="1"/>
    <col min="4872" max="4872" width="40.7109375" style="119" customWidth="1"/>
    <col min="4873" max="4873" width="5.7109375" style="119" customWidth="1"/>
    <col min="4874" max="4874" width="40.7109375" style="119" customWidth="1"/>
    <col min="4875" max="4875" width="5.7109375" style="119" customWidth="1"/>
    <col min="4876" max="4876" width="40.7109375" style="119" customWidth="1"/>
    <col min="4877" max="4877" width="5.7109375" style="119" customWidth="1"/>
    <col min="4878" max="4878" width="40.7109375" style="119" customWidth="1"/>
    <col min="4879" max="4879" width="5.7109375" style="119" customWidth="1"/>
    <col min="4880" max="4880" width="40.7109375" style="119" customWidth="1"/>
    <col min="4881" max="4881" width="5.7109375" style="119" customWidth="1"/>
    <col min="4882" max="4882" width="40.7109375" style="119" customWidth="1"/>
    <col min="4883" max="4883" width="5.7109375" style="119" customWidth="1"/>
    <col min="4884" max="4884" width="40.7109375" style="119" customWidth="1"/>
    <col min="4885" max="4885" width="5.7109375" style="119" customWidth="1"/>
    <col min="4886" max="4886" width="40.7109375" style="119" customWidth="1"/>
    <col min="4887" max="4887" width="5.7109375" style="119" customWidth="1"/>
    <col min="4888" max="4888" width="40.7109375" style="119" customWidth="1"/>
    <col min="4889" max="4889" width="5.7109375" style="119" customWidth="1"/>
    <col min="4890" max="4890" width="40.7109375" style="119" customWidth="1"/>
    <col min="4891" max="4891" width="5.7109375" style="119" customWidth="1"/>
    <col min="4892" max="4892" width="40.7109375" style="119" customWidth="1"/>
    <col min="4893" max="4893" width="5.85546875" style="119" customWidth="1"/>
    <col min="4894" max="4894" width="40.7109375" style="119" customWidth="1"/>
    <col min="4895" max="4895" width="5.7109375" style="119" customWidth="1"/>
    <col min="4896" max="4896" width="40.7109375" style="119" customWidth="1"/>
    <col min="4897" max="4897" width="5.7109375" style="119" customWidth="1"/>
    <col min="4898" max="4898" width="40.7109375" style="119" customWidth="1"/>
    <col min="4899" max="5120" width="11.42578125" style="119"/>
    <col min="5121" max="5121" width="5.7109375" style="119" customWidth="1"/>
    <col min="5122" max="5122" width="40.7109375" style="119" customWidth="1"/>
    <col min="5123" max="5123" width="5.7109375" style="119" customWidth="1"/>
    <col min="5124" max="5124" width="42.7109375" style="119" customWidth="1"/>
    <col min="5125" max="5125" width="5.7109375" style="119" customWidth="1"/>
    <col min="5126" max="5126" width="40.7109375" style="119" customWidth="1"/>
    <col min="5127" max="5127" width="5.7109375" style="119" customWidth="1"/>
    <col min="5128" max="5128" width="40.7109375" style="119" customWidth="1"/>
    <col min="5129" max="5129" width="5.7109375" style="119" customWidth="1"/>
    <col min="5130" max="5130" width="40.7109375" style="119" customWidth="1"/>
    <col min="5131" max="5131" width="5.7109375" style="119" customWidth="1"/>
    <col min="5132" max="5132" width="40.7109375" style="119" customWidth="1"/>
    <col min="5133" max="5133" width="5.7109375" style="119" customWidth="1"/>
    <col min="5134" max="5134" width="40.7109375" style="119" customWidth="1"/>
    <col min="5135" max="5135" width="5.7109375" style="119" customWidth="1"/>
    <col min="5136" max="5136" width="40.7109375" style="119" customWidth="1"/>
    <col min="5137" max="5137" width="5.7109375" style="119" customWidth="1"/>
    <col min="5138" max="5138" width="40.7109375" style="119" customWidth="1"/>
    <col min="5139" max="5139" width="5.7109375" style="119" customWidth="1"/>
    <col min="5140" max="5140" width="40.7109375" style="119" customWidth="1"/>
    <col min="5141" max="5141" width="5.7109375" style="119" customWidth="1"/>
    <col min="5142" max="5142" width="40.7109375" style="119" customWidth="1"/>
    <col min="5143" max="5143" width="5.7109375" style="119" customWidth="1"/>
    <col min="5144" max="5144" width="40.7109375" style="119" customWidth="1"/>
    <col min="5145" max="5145" width="5.7109375" style="119" customWidth="1"/>
    <col min="5146" max="5146" width="40.7109375" style="119" customWidth="1"/>
    <col min="5147" max="5147" width="5.7109375" style="119" customWidth="1"/>
    <col min="5148" max="5148" width="40.7109375" style="119" customWidth="1"/>
    <col min="5149" max="5149" width="5.85546875" style="119" customWidth="1"/>
    <col min="5150" max="5150" width="40.7109375" style="119" customWidth="1"/>
    <col min="5151" max="5151" width="5.7109375" style="119" customWidth="1"/>
    <col min="5152" max="5152" width="40.7109375" style="119" customWidth="1"/>
    <col min="5153" max="5153" width="5.7109375" style="119" customWidth="1"/>
    <col min="5154" max="5154" width="40.7109375" style="119" customWidth="1"/>
    <col min="5155" max="5376" width="11.42578125" style="119"/>
    <col min="5377" max="5377" width="5.7109375" style="119" customWidth="1"/>
    <col min="5378" max="5378" width="40.7109375" style="119" customWidth="1"/>
    <col min="5379" max="5379" width="5.7109375" style="119" customWidth="1"/>
    <col min="5380" max="5380" width="42.7109375" style="119" customWidth="1"/>
    <col min="5381" max="5381" width="5.7109375" style="119" customWidth="1"/>
    <col min="5382" max="5382" width="40.7109375" style="119" customWidth="1"/>
    <col min="5383" max="5383" width="5.7109375" style="119" customWidth="1"/>
    <col min="5384" max="5384" width="40.7109375" style="119" customWidth="1"/>
    <col min="5385" max="5385" width="5.7109375" style="119" customWidth="1"/>
    <col min="5386" max="5386" width="40.7109375" style="119" customWidth="1"/>
    <col min="5387" max="5387" width="5.7109375" style="119" customWidth="1"/>
    <col min="5388" max="5388" width="40.7109375" style="119" customWidth="1"/>
    <col min="5389" max="5389" width="5.7109375" style="119" customWidth="1"/>
    <col min="5390" max="5390" width="40.7109375" style="119" customWidth="1"/>
    <col min="5391" max="5391" width="5.7109375" style="119" customWidth="1"/>
    <col min="5392" max="5392" width="40.7109375" style="119" customWidth="1"/>
    <col min="5393" max="5393" width="5.7109375" style="119" customWidth="1"/>
    <col min="5394" max="5394" width="40.7109375" style="119" customWidth="1"/>
    <col min="5395" max="5395" width="5.7109375" style="119" customWidth="1"/>
    <col min="5396" max="5396" width="40.7109375" style="119" customWidth="1"/>
    <col min="5397" max="5397" width="5.7109375" style="119" customWidth="1"/>
    <col min="5398" max="5398" width="40.7109375" style="119" customWidth="1"/>
    <col min="5399" max="5399" width="5.7109375" style="119" customWidth="1"/>
    <col min="5400" max="5400" width="40.7109375" style="119" customWidth="1"/>
    <col min="5401" max="5401" width="5.7109375" style="119" customWidth="1"/>
    <col min="5402" max="5402" width="40.7109375" style="119" customWidth="1"/>
    <col min="5403" max="5403" width="5.7109375" style="119" customWidth="1"/>
    <col min="5404" max="5404" width="40.7109375" style="119" customWidth="1"/>
    <col min="5405" max="5405" width="5.85546875" style="119" customWidth="1"/>
    <col min="5406" max="5406" width="40.7109375" style="119" customWidth="1"/>
    <col min="5407" max="5407" width="5.7109375" style="119" customWidth="1"/>
    <col min="5408" max="5408" width="40.7109375" style="119" customWidth="1"/>
    <col min="5409" max="5409" width="5.7109375" style="119" customWidth="1"/>
    <col min="5410" max="5410" width="40.7109375" style="119" customWidth="1"/>
    <col min="5411" max="5632" width="11.42578125" style="119"/>
    <col min="5633" max="5633" width="5.7109375" style="119" customWidth="1"/>
    <col min="5634" max="5634" width="40.7109375" style="119" customWidth="1"/>
    <col min="5635" max="5635" width="5.7109375" style="119" customWidth="1"/>
    <col min="5636" max="5636" width="42.7109375" style="119" customWidth="1"/>
    <col min="5637" max="5637" width="5.7109375" style="119" customWidth="1"/>
    <col min="5638" max="5638" width="40.7109375" style="119" customWidth="1"/>
    <col min="5639" max="5639" width="5.7109375" style="119" customWidth="1"/>
    <col min="5640" max="5640" width="40.7109375" style="119" customWidth="1"/>
    <col min="5641" max="5641" width="5.7109375" style="119" customWidth="1"/>
    <col min="5642" max="5642" width="40.7109375" style="119" customWidth="1"/>
    <col min="5643" max="5643" width="5.7109375" style="119" customWidth="1"/>
    <col min="5644" max="5644" width="40.7109375" style="119" customWidth="1"/>
    <col min="5645" max="5645" width="5.7109375" style="119" customWidth="1"/>
    <col min="5646" max="5646" width="40.7109375" style="119" customWidth="1"/>
    <col min="5647" max="5647" width="5.7109375" style="119" customWidth="1"/>
    <col min="5648" max="5648" width="40.7109375" style="119" customWidth="1"/>
    <col min="5649" max="5649" width="5.7109375" style="119" customWidth="1"/>
    <col min="5650" max="5650" width="40.7109375" style="119" customWidth="1"/>
    <col min="5651" max="5651" width="5.7109375" style="119" customWidth="1"/>
    <col min="5652" max="5652" width="40.7109375" style="119" customWidth="1"/>
    <col min="5653" max="5653" width="5.7109375" style="119" customWidth="1"/>
    <col min="5654" max="5654" width="40.7109375" style="119" customWidth="1"/>
    <col min="5655" max="5655" width="5.7109375" style="119" customWidth="1"/>
    <col min="5656" max="5656" width="40.7109375" style="119" customWidth="1"/>
    <col min="5657" max="5657" width="5.7109375" style="119" customWidth="1"/>
    <col min="5658" max="5658" width="40.7109375" style="119" customWidth="1"/>
    <col min="5659" max="5659" width="5.7109375" style="119" customWidth="1"/>
    <col min="5660" max="5660" width="40.7109375" style="119" customWidth="1"/>
    <col min="5661" max="5661" width="5.85546875" style="119" customWidth="1"/>
    <col min="5662" max="5662" width="40.7109375" style="119" customWidth="1"/>
    <col min="5663" max="5663" width="5.7109375" style="119" customWidth="1"/>
    <col min="5664" max="5664" width="40.7109375" style="119" customWidth="1"/>
    <col min="5665" max="5665" width="5.7109375" style="119" customWidth="1"/>
    <col min="5666" max="5666" width="40.7109375" style="119" customWidth="1"/>
    <col min="5667" max="5888" width="11.42578125" style="119"/>
    <col min="5889" max="5889" width="5.7109375" style="119" customWidth="1"/>
    <col min="5890" max="5890" width="40.7109375" style="119" customWidth="1"/>
    <col min="5891" max="5891" width="5.7109375" style="119" customWidth="1"/>
    <col min="5892" max="5892" width="42.7109375" style="119" customWidth="1"/>
    <col min="5893" max="5893" width="5.7109375" style="119" customWidth="1"/>
    <col min="5894" max="5894" width="40.7109375" style="119" customWidth="1"/>
    <col min="5895" max="5895" width="5.7109375" style="119" customWidth="1"/>
    <col min="5896" max="5896" width="40.7109375" style="119" customWidth="1"/>
    <col min="5897" max="5897" width="5.7109375" style="119" customWidth="1"/>
    <col min="5898" max="5898" width="40.7109375" style="119" customWidth="1"/>
    <col min="5899" max="5899" width="5.7109375" style="119" customWidth="1"/>
    <col min="5900" max="5900" width="40.7109375" style="119" customWidth="1"/>
    <col min="5901" max="5901" width="5.7109375" style="119" customWidth="1"/>
    <col min="5902" max="5902" width="40.7109375" style="119" customWidth="1"/>
    <col min="5903" max="5903" width="5.7109375" style="119" customWidth="1"/>
    <col min="5904" max="5904" width="40.7109375" style="119" customWidth="1"/>
    <col min="5905" max="5905" width="5.7109375" style="119" customWidth="1"/>
    <col min="5906" max="5906" width="40.7109375" style="119" customWidth="1"/>
    <col min="5907" max="5907" width="5.7109375" style="119" customWidth="1"/>
    <col min="5908" max="5908" width="40.7109375" style="119" customWidth="1"/>
    <col min="5909" max="5909" width="5.7109375" style="119" customWidth="1"/>
    <col min="5910" max="5910" width="40.7109375" style="119" customWidth="1"/>
    <col min="5911" max="5911" width="5.7109375" style="119" customWidth="1"/>
    <col min="5912" max="5912" width="40.7109375" style="119" customWidth="1"/>
    <col min="5913" max="5913" width="5.7109375" style="119" customWidth="1"/>
    <col min="5914" max="5914" width="40.7109375" style="119" customWidth="1"/>
    <col min="5915" max="5915" width="5.7109375" style="119" customWidth="1"/>
    <col min="5916" max="5916" width="40.7109375" style="119" customWidth="1"/>
    <col min="5917" max="5917" width="5.85546875" style="119" customWidth="1"/>
    <col min="5918" max="5918" width="40.7109375" style="119" customWidth="1"/>
    <col min="5919" max="5919" width="5.7109375" style="119" customWidth="1"/>
    <col min="5920" max="5920" width="40.7109375" style="119" customWidth="1"/>
    <col min="5921" max="5921" width="5.7109375" style="119" customWidth="1"/>
    <col min="5922" max="5922" width="40.7109375" style="119" customWidth="1"/>
    <col min="5923" max="6144" width="11.42578125" style="119"/>
    <col min="6145" max="6145" width="5.7109375" style="119" customWidth="1"/>
    <col min="6146" max="6146" width="40.7109375" style="119" customWidth="1"/>
    <col min="6147" max="6147" width="5.7109375" style="119" customWidth="1"/>
    <col min="6148" max="6148" width="42.7109375" style="119" customWidth="1"/>
    <col min="6149" max="6149" width="5.7109375" style="119" customWidth="1"/>
    <col min="6150" max="6150" width="40.7109375" style="119" customWidth="1"/>
    <col min="6151" max="6151" width="5.7109375" style="119" customWidth="1"/>
    <col min="6152" max="6152" width="40.7109375" style="119" customWidth="1"/>
    <col min="6153" max="6153" width="5.7109375" style="119" customWidth="1"/>
    <col min="6154" max="6154" width="40.7109375" style="119" customWidth="1"/>
    <col min="6155" max="6155" width="5.7109375" style="119" customWidth="1"/>
    <col min="6156" max="6156" width="40.7109375" style="119" customWidth="1"/>
    <col min="6157" max="6157" width="5.7109375" style="119" customWidth="1"/>
    <col min="6158" max="6158" width="40.7109375" style="119" customWidth="1"/>
    <col min="6159" max="6159" width="5.7109375" style="119" customWidth="1"/>
    <col min="6160" max="6160" width="40.7109375" style="119" customWidth="1"/>
    <col min="6161" max="6161" width="5.7109375" style="119" customWidth="1"/>
    <col min="6162" max="6162" width="40.7109375" style="119" customWidth="1"/>
    <col min="6163" max="6163" width="5.7109375" style="119" customWidth="1"/>
    <col min="6164" max="6164" width="40.7109375" style="119" customWidth="1"/>
    <col min="6165" max="6165" width="5.7109375" style="119" customWidth="1"/>
    <col min="6166" max="6166" width="40.7109375" style="119" customWidth="1"/>
    <col min="6167" max="6167" width="5.7109375" style="119" customWidth="1"/>
    <col min="6168" max="6168" width="40.7109375" style="119" customWidth="1"/>
    <col min="6169" max="6169" width="5.7109375" style="119" customWidth="1"/>
    <col min="6170" max="6170" width="40.7109375" style="119" customWidth="1"/>
    <col min="6171" max="6171" width="5.7109375" style="119" customWidth="1"/>
    <col min="6172" max="6172" width="40.7109375" style="119" customWidth="1"/>
    <col min="6173" max="6173" width="5.85546875" style="119" customWidth="1"/>
    <col min="6174" max="6174" width="40.7109375" style="119" customWidth="1"/>
    <col min="6175" max="6175" width="5.7109375" style="119" customWidth="1"/>
    <col min="6176" max="6176" width="40.7109375" style="119" customWidth="1"/>
    <col min="6177" max="6177" width="5.7109375" style="119" customWidth="1"/>
    <col min="6178" max="6178" width="40.7109375" style="119" customWidth="1"/>
    <col min="6179" max="6400" width="11.42578125" style="119"/>
    <col min="6401" max="6401" width="5.7109375" style="119" customWidth="1"/>
    <col min="6402" max="6402" width="40.7109375" style="119" customWidth="1"/>
    <col min="6403" max="6403" width="5.7109375" style="119" customWidth="1"/>
    <col min="6404" max="6404" width="42.7109375" style="119" customWidth="1"/>
    <col min="6405" max="6405" width="5.7109375" style="119" customWidth="1"/>
    <col min="6406" max="6406" width="40.7109375" style="119" customWidth="1"/>
    <col min="6407" max="6407" width="5.7109375" style="119" customWidth="1"/>
    <col min="6408" max="6408" width="40.7109375" style="119" customWidth="1"/>
    <col min="6409" max="6409" width="5.7109375" style="119" customWidth="1"/>
    <col min="6410" max="6410" width="40.7109375" style="119" customWidth="1"/>
    <col min="6411" max="6411" width="5.7109375" style="119" customWidth="1"/>
    <col min="6412" max="6412" width="40.7109375" style="119" customWidth="1"/>
    <col min="6413" max="6413" width="5.7109375" style="119" customWidth="1"/>
    <col min="6414" max="6414" width="40.7109375" style="119" customWidth="1"/>
    <col min="6415" max="6415" width="5.7109375" style="119" customWidth="1"/>
    <col min="6416" max="6416" width="40.7109375" style="119" customWidth="1"/>
    <col min="6417" max="6417" width="5.7109375" style="119" customWidth="1"/>
    <col min="6418" max="6418" width="40.7109375" style="119" customWidth="1"/>
    <col min="6419" max="6419" width="5.7109375" style="119" customWidth="1"/>
    <col min="6420" max="6420" width="40.7109375" style="119" customWidth="1"/>
    <col min="6421" max="6421" width="5.7109375" style="119" customWidth="1"/>
    <col min="6422" max="6422" width="40.7109375" style="119" customWidth="1"/>
    <col min="6423" max="6423" width="5.7109375" style="119" customWidth="1"/>
    <col min="6424" max="6424" width="40.7109375" style="119" customWidth="1"/>
    <col min="6425" max="6425" width="5.7109375" style="119" customWidth="1"/>
    <col min="6426" max="6426" width="40.7109375" style="119" customWidth="1"/>
    <col min="6427" max="6427" width="5.7109375" style="119" customWidth="1"/>
    <col min="6428" max="6428" width="40.7109375" style="119" customWidth="1"/>
    <col min="6429" max="6429" width="5.85546875" style="119" customWidth="1"/>
    <col min="6430" max="6430" width="40.7109375" style="119" customWidth="1"/>
    <col min="6431" max="6431" width="5.7109375" style="119" customWidth="1"/>
    <col min="6432" max="6432" width="40.7109375" style="119" customWidth="1"/>
    <col min="6433" max="6433" width="5.7109375" style="119" customWidth="1"/>
    <col min="6434" max="6434" width="40.7109375" style="119" customWidth="1"/>
    <col min="6435" max="6656" width="11.42578125" style="119"/>
    <col min="6657" max="6657" width="5.7109375" style="119" customWidth="1"/>
    <col min="6658" max="6658" width="40.7109375" style="119" customWidth="1"/>
    <col min="6659" max="6659" width="5.7109375" style="119" customWidth="1"/>
    <col min="6660" max="6660" width="42.7109375" style="119" customWidth="1"/>
    <col min="6661" max="6661" width="5.7109375" style="119" customWidth="1"/>
    <col min="6662" max="6662" width="40.7109375" style="119" customWidth="1"/>
    <col min="6663" max="6663" width="5.7109375" style="119" customWidth="1"/>
    <col min="6664" max="6664" width="40.7109375" style="119" customWidth="1"/>
    <col min="6665" max="6665" width="5.7109375" style="119" customWidth="1"/>
    <col min="6666" max="6666" width="40.7109375" style="119" customWidth="1"/>
    <col min="6667" max="6667" width="5.7109375" style="119" customWidth="1"/>
    <col min="6668" max="6668" width="40.7109375" style="119" customWidth="1"/>
    <col min="6669" max="6669" width="5.7109375" style="119" customWidth="1"/>
    <col min="6670" max="6670" width="40.7109375" style="119" customWidth="1"/>
    <col min="6671" max="6671" width="5.7109375" style="119" customWidth="1"/>
    <col min="6672" max="6672" width="40.7109375" style="119" customWidth="1"/>
    <col min="6673" max="6673" width="5.7109375" style="119" customWidth="1"/>
    <col min="6674" max="6674" width="40.7109375" style="119" customWidth="1"/>
    <col min="6675" max="6675" width="5.7109375" style="119" customWidth="1"/>
    <col min="6676" max="6676" width="40.7109375" style="119" customWidth="1"/>
    <col min="6677" max="6677" width="5.7109375" style="119" customWidth="1"/>
    <col min="6678" max="6678" width="40.7109375" style="119" customWidth="1"/>
    <col min="6679" max="6679" width="5.7109375" style="119" customWidth="1"/>
    <col min="6680" max="6680" width="40.7109375" style="119" customWidth="1"/>
    <col min="6681" max="6681" width="5.7109375" style="119" customWidth="1"/>
    <col min="6682" max="6682" width="40.7109375" style="119" customWidth="1"/>
    <col min="6683" max="6683" width="5.7109375" style="119" customWidth="1"/>
    <col min="6684" max="6684" width="40.7109375" style="119" customWidth="1"/>
    <col min="6685" max="6685" width="5.85546875" style="119" customWidth="1"/>
    <col min="6686" max="6686" width="40.7109375" style="119" customWidth="1"/>
    <col min="6687" max="6687" width="5.7109375" style="119" customWidth="1"/>
    <col min="6688" max="6688" width="40.7109375" style="119" customWidth="1"/>
    <col min="6689" max="6689" width="5.7109375" style="119" customWidth="1"/>
    <col min="6690" max="6690" width="40.7109375" style="119" customWidth="1"/>
    <col min="6691" max="6912" width="11.42578125" style="119"/>
    <col min="6913" max="6913" width="5.7109375" style="119" customWidth="1"/>
    <col min="6914" max="6914" width="40.7109375" style="119" customWidth="1"/>
    <col min="6915" max="6915" width="5.7109375" style="119" customWidth="1"/>
    <col min="6916" max="6916" width="42.7109375" style="119" customWidth="1"/>
    <col min="6917" max="6917" width="5.7109375" style="119" customWidth="1"/>
    <col min="6918" max="6918" width="40.7109375" style="119" customWidth="1"/>
    <col min="6919" max="6919" width="5.7109375" style="119" customWidth="1"/>
    <col min="6920" max="6920" width="40.7109375" style="119" customWidth="1"/>
    <col min="6921" max="6921" width="5.7109375" style="119" customWidth="1"/>
    <col min="6922" max="6922" width="40.7109375" style="119" customWidth="1"/>
    <col min="6923" max="6923" width="5.7109375" style="119" customWidth="1"/>
    <col min="6924" max="6924" width="40.7109375" style="119" customWidth="1"/>
    <col min="6925" max="6925" width="5.7109375" style="119" customWidth="1"/>
    <col min="6926" max="6926" width="40.7109375" style="119" customWidth="1"/>
    <col min="6927" max="6927" width="5.7109375" style="119" customWidth="1"/>
    <col min="6928" max="6928" width="40.7109375" style="119" customWidth="1"/>
    <col min="6929" max="6929" width="5.7109375" style="119" customWidth="1"/>
    <col min="6930" max="6930" width="40.7109375" style="119" customWidth="1"/>
    <col min="6931" max="6931" width="5.7109375" style="119" customWidth="1"/>
    <col min="6932" max="6932" width="40.7109375" style="119" customWidth="1"/>
    <col min="6933" max="6933" width="5.7109375" style="119" customWidth="1"/>
    <col min="6934" max="6934" width="40.7109375" style="119" customWidth="1"/>
    <col min="6935" max="6935" width="5.7109375" style="119" customWidth="1"/>
    <col min="6936" max="6936" width="40.7109375" style="119" customWidth="1"/>
    <col min="6937" max="6937" width="5.7109375" style="119" customWidth="1"/>
    <col min="6938" max="6938" width="40.7109375" style="119" customWidth="1"/>
    <col min="6939" max="6939" width="5.7109375" style="119" customWidth="1"/>
    <col min="6940" max="6940" width="40.7109375" style="119" customWidth="1"/>
    <col min="6941" max="6941" width="5.85546875" style="119" customWidth="1"/>
    <col min="6942" max="6942" width="40.7109375" style="119" customWidth="1"/>
    <col min="6943" max="6943" width="5.7109375" style="119" customWidth="1"/>
    <col min="6944" max="6944" width="40.7109375" style="119" customWidth="1"/>
    <col min="6945" max="6945" width="5.7109375" style="119" customWidth="1"/>
    <col min="6946" max="6946" width="40.7109375" style="119" customWidth="1"/>
    <col min="6947" max="7168" width="11.42578125" style="119"/>
    <col min="7169" max="7169" width="5.7109375" style="119" customWidth="1"/>
    <col min="7170" max="7170" width="40.7109375" style="119" customWidth="1"/>
    <col min="7171" max="7171" width="5.7109375" style="119" customWidth="1"/>
    <col min="7172" max="7172" width="42.7109375" style="119" customWidth="1"/>
    <col min="7173" max="7173" width="5.7109375" style="119" customWidth="1"/>
    <col min="7174" max="7174" width="40.7109375" style="119" customWidth="1"/>
    <col min="7175" max="7175" width="5.7109375" style="119" customWidth="1"/>
    <col min="7176" max="7176" width="40.7109375" style="119" customWidth="1"/>
    <col min="7177" max="7177" width="5.7109375" style="119" customWidth="1"/>
    <col min="7178" max="7178" width="40.7109375" style="119" customWidth="1"/>
    <col min="7179" max="7179" width="5.7109375" style="119" customWidth="1"/>
    <col min="7180" max="7180" width="40.7109375" style="119" customWidth="1"/>
    <col min="7181" max="7181" width="5.7109375" style="119" customWidth="1"/>
    <col min="7182" max="7182" width="40.7109375" style="119" customWidth="1"/>
    <col min="7183" max="7183" width="5.7109375" style="119" customWidth="1"/>
    <col min="7184" max="7184" width="40.7109375" style="119" customWidth="1"/>
    <col min="7185" max="7185" width="5.7109375" style="119" customWidth="1"/>
    <col min="7186" max="7186" width="40.7109375" style="119" customWidth="1"/>
    <col min="7187" max="7187" width="5.7109375" style="119" customWidth="1"/>
    <col min="7188" max="7188" width="40.7109375" style="119" customWidth="1"/>
    <col min="7189" max="7189" width="5.7109375" style="119" customWidth="1"/>
    <col min="7190" max="7190" width="40.7109375" style="119" customWidth="1"/>
    <col min="7191" max="7191" width="5.7109375" style="119" customWidth="1"/>
    <col min="7192" max="7192" width="40.7109375" style="119" customWidth="1"/>
    <col min="7193" max="7193" width="5.7109375" style="119" customWidth="1"/>
    <col min="7194" max="7194" width="40.7109375" style="119" customWidth="1"/>
    <col min="7195" max="7195" width="5.7109375" style="119" customWidth="1"/>
    <col min="7196" max="7196" width="40.7109375" style="119" customWidth="1"/>
    <col min="7197" max="7197" width="5.85546875" style="119" customWidth="1"/>
    <col min="7198" max="7198" width="40.7109375" style="119" customWidth="1"/>
    <col min="7199" max="7199" width="5.7109375" style="119" customWidth="1"/>
    <col min="7200" max="7200" width="40.7109375" style="119" customWidth="1"/>
    <col min="7201" max="7201" width="5.7109375" style="119" customWidth="1"/>
    <col min="7202" max="7202" width="40.7109375" style="119" customWidth="1"/>
    <col min="7203" max="7424" width="11.42578125" style="119"/>
    <col min="7425" max="7425" width="5.7109375" style="119" customWidth="1"/>
    <col min="7426" max="7426" width="40.7109375" style="119" customWidth="1"/>
    <col min="7427" max="7427" width="5.7109375" style="119" customWidth="1"/>
    <col min="7428" max="7428" width="42.7109375" style="119" customWidth="1"/>
    <col min="7429" max="7429" width="5.7109375" style="119" customWidth="1"/>
    <col min="7430" max="7430" width="40.7109375" style="119" customWidth="1"/>
    <col min="7431" max="7431" width="5.7109375" style="119" customWidth="1"/>
    <col min="7432" max="7432" width="40.7109375" style="119" customWidth="1"/>
    <col min="7433" max="7433" width="5.7109375" style="119" customWidth="1"/>
    <col min="7434" max="7434" width="40.7109375" style="119" customWidth="1"/>
    <col min="7435" max="7435" width="5.7109375" style="119" customWidth="1"/>
    <col min="7436" max="7436" width="40.7109375" style="119" customWidth="1"/>
    <col min="7437" max="7437" width="5.7109375" style="119" customWidth="1"/>
    <col min="7438" max="7438" width="40.7109375" style="119" customWidth="1"/>
    <col min="7439" max="7439" width="5.7109375" style="119" customWidth="1"/>
    <col min="7440" max="7440" width="40.7109375" style="119" customWidth="1"/>
    <col min="7441" max="7441" width="5.7109375" style="119" customWidth="1"/>
    <col min="7442" max="7442" width="40.7109375" style="119" customWidth="1"/>
    <col min="7443" max="7443" width="5.7109375" style="119" customWidth="1"/>
    <col min="7444" max="7444" width="40.7109375" style="119" customWidth="1"/>
    <col min="7445" max="7445" width="5.7109375" style="119" customWidth="1"/>
    <col min="7446" max="7446" width="40.7109375" style="119" customWidth="1"/>
    <col min="7447" max="7447" width="5.7109375" style="119" customWidth="1"/>
    <col min="7448" max="7448" width="40.7109375" style="119" customWidth="1"/>
    <col min="7449" max="7449" width="5.7109375" style="119" customWidth="1"/>
    <col min="7450" max="7450" width="40.7109375" style="119" customWidth="1"/>
    <col min="7451" max="7451" width="5.7109375" style="119" customWidth="1"/>
    <col min="7452" max="7452" width="40.7109375" style="119" customWidth="1"/>
    <col min="7453" max="7453" width="5.85546875" style="119" customWidth="1"/>
    <col min="7454" max="7454" width="40.7109375" style="119" customWidth="1"/>
    <col min="7455" max="7455" width="5.7109375" style="119" customWidth="1"/>
    <col min="7456" max="7456" width="40.7109375" style="119" customWidth="1"/>
    <col min="7457" max="7457" width="5.7109375" style="119" customWidth="1"/>
    <col min="7458" max="7458" width="40.7109375" style="119" customWidth="1"/>
    <col min="7459" max="7680" width="11.42578125" style="119"/>
    <col min="7681" max="7681" width="5.7109375" style="119" customWidth="1"/>
    <col min="7682" max="7682" width="40.7109375" style="119" customWidth="1"/>
    <col min="7683" max="7683" width="5.7109375" style="119" customWidth="1"/>
    <col min="7684" max="7684" width="42.7109375" style="119" customWidth="1"/>
    <col min="7685" max="7685" width="5.7109375" style="119" customWidth="1"/>
    <col min="7686" max="7686" width="40.7109375" style="119" customWidth="1"/>
    <col min="7687" max="7687" width="5.7109375" style="119" customWidth="1"/>
    <col min="7688" max="7688" width="40.7109375" style="119" customWidth="1"/>
    <col min="7689" max="7689" width="5.7109375" style="119" customWidth="1"/>
    <col min="7690" max="7690" width="40.7109375" style="119" customWidth="1"/>
    <col min="7691" max="7691" width="5.7109375" style="119" customWidth="1"/>
    <col min="7692" max="7692" width="40.7109375" style="119" customWidth="1"/>
    <col min="7693" max="7693" width="5.7109375" style="119" customWidth="1"/>
    <col min="7694" max="7694" width="40.7109375" style="119" customWidth="1"/>
    <col min="7695" max="7695" width="5.7109375" style="119" customWidth="1"/>
    <col min="7696" max="7696" width="40.7109375" style="119" customWidth="1"/>
    <col min="7697" max="7697" width="5.7109375" style="119" customWidth="1"/>
    <col min="7698" max="7698" width="40.7109375" style="119" customWidth="1"/>
    <col min="7699" max="7699" width="5.7109375" style="119" customWidth="1"/>
    <col min="7700" max="7700" width="40.7109375" style="119" customWidth="1"/>
    <col min="7701" max="7701" width="5.7109375" style="119" customWidth="1"/>
    <col min="7702" max="7702" width="40.7109375" style="119" customWidth="1"/>
    <col min="7703" max="7703" width="5.7109375" style="119" customWidth="1"/>
    <col min="7704" max="7704" width="40.7109375" style="119" customWidth="1"/>
    <col min="7705" max="7705" width="5.7109375" style="119" customWidth="1"/>
    <col min="7706" max="7706" width="40.7109375" style="119" customWidth="1"/>
    <col min="7707" max="7707" width="5.7109375" style="119" customWidth="1"/>
    <col min="7708" max="7708" width="40.7109375" style="119" customWidth="1"/>
    <col min="7709" max="7709" width="5.85546875" style="119" customWidth="1"/>
    <col min="7710" max="7710" width="40.7109375" style="119" customWidth="1"/>
    <col min="7711" max="7711" width="5.7109375" style="119" customWidth="1"/>
    <col min="7712" max="7712" width="40.7109375" style="119" customWidth="1"/>
    <col min="7713" max="7713" width="5.7109375" style="119" customWidth="1"/>
    <col min="7714" max="7714" width="40.7109375" style="119" customWidth="1"/>
    <col min="7715" max="7936" width="11.42578125" style="119"/>
    <col min="7937" max="7937" width="5.7109375" style="119" customWidth="1"/>
    <col min="7938" max="7938" width="40.7109375" style="119" customWidth="1"/>
    <col min="7939" max="7939" width="5.7109375" style="119" customWidth="1"/>
    <col min="7940" max="7940" width="42.7109375" style="119" customWidth="1"/>
    <col min="7941" max="7941" width="5.7109375" style="119" customWidth="1"/>
    <col min="7942" max="7942" width="40.7109375" style="119" customWidth="1"/>
    <col min="7943" max="7943" width="5.7109375" style="119" customWidth="1"/>
    <col min="7944" max="7944" width="40.7109375" style="119" customWidth="1"/>
    <col min="7945" max="7945" width="5.7109375" style="119" customWidth="1"/>
    <col min="7946" max="7946" width="40.7109375" style="119" customWidth="1"/>
    <col min="7947" max="7947" width="5.7109375" style="119" customWidth="1"/>
    <col min="7948" max="7948" width="40.7109375" style="119" customWidth="1"/>
    <col min="7949" max="7949" width="5.7109375" style="119" customWidth="1"/>
    <col min="7950" max="7950" width="40.7109375" style="119" customWidth="1"/>
    <col min="7951" max="7951" width="5.7109375" style="119" customWidth="1"/>
    <col min="7952" max="7952" width="40.7109375" style="119" customWidth="1"/>
    <col min="7953" max="7953" width="5.7109375" style="119" customWidth="1"/>
    <col min="7954" max="7954" width="40.7109375" style="119" customWidth="1"/>
    <col min="7955" max="7955" width="5.7109375" style="119" customWidth="1"/>
    <col min="7956" max="7956" width="40.7109375" style="119" customWidth="1"/>
    <col min="7957" max="7957" width="5.7109375" style="119" customWidth="1"/>
    <col min="7958" max="7958" width="40.7109375" style="119" customWidth="1"/>
    <col min="7959" max="7959" width="5.7109375" style="119" customWidth="1"/>
    <col min="7960" max="7960" width="40.7109375" style="119" customWidth="1"/>
    <col min="7961" max="7961" width="5.7109375" style="119" customWidth="1"/>
    <col min="7962" max="7962" width="40.7109375" style="119" customWidth="1"/>
    <col min="7963" max="7963" width="5.7109375" style="119" customWidth="1"/>
    <col min="7964" max="7964" width="40.7109375" style="119" customWidth="1"/>
    <col min="7965" max="7965" width="5.85546875" style="119" customWidth="1"/>
    <col min="7966" max="7966" width="40.7109375" style="119" customWidth="1"/>
    <col min="7967" max="7967" width="5.7109375" style="119" customWidth="1"/>
    <col min="7968" max="7968" width="40.7109375" style="119" customWidth="1"/>
    <col min="7969" max="7969" width="5.7109375" style="119" customWidth="1"/>
    <col min="7970" max="7970" width="40.7109375" style="119" customWidth="1"/>
    <col min="7971" max="8192" width="11.42578125" style="119"/>
    <col min="8193" max="8193" width="5.7109375" style="119" customWidth="1"/>
    <col min="8194" max="8194" width="40.7109375" style="119" customWidth="1"/>
    <col min="8195" max="8195" width="5.7109375" style="119" customWidth="1"/>
    <col min="8196" max="8196" width="42.7109375" style="119" customWidth="1"/>
    <col min="8197" max="8197" width="5.7109375" style="119" customWidth="1"/>
    <col min="8198" max="8198" width="40.7109375" style="119" customWidth="1"/>
    <col min="8199" max="8199" width="5.7109375" style="119" customWidth="1"/>
    <col min="8200" max="8200" width="40.7109375" style="119" customWidth="1"/>
    <col min="8201" max="8201" width="5.7109375" style="119" customWidth="1"/>
    <col min="8202" max="8202" width="40.7109375" style="119" customWidth="1"/>
    <col min="8203" max="8203" width="5.7109375" style="119" customWidth="1"/>
    <col min="8204" max="8204" width="40.7109375" style="119" customWidth="1"/>
    <col min="8205" max="8205" width="5.7109375" style="119" customWidth="1"/>
    <col min="8206" max="8206" width="40.7109375" style="119" customWidth="1"/>
    <col min="8207" max="8207" width="5.7109375" style="119" customWidth="1"/>
    <col min="8208" max="8208" width="40.7109375" style="119" customWidth="1"/>
    <col min="8209" max="8209" width="5.7109375" style="119" customWidth="1"/>
    <col min="8210" max="8210" width="40.7109375" style="119" customWidth="1"/>
    <col min="8211" max="8211" width="5.7109375" style="119" customWidth="1"/>
    <col min="8212" max="8212" width="40.7109375" style="119" customWidth="1"/>
    <col min="8213" max="8213" width="5.7109375" style="119" customWidth="1"/>
    <col min="8214" max="8214" width="40.7109375" style="119" customWidth="1"/>
    <col min="8215" max="8215" width="5.7109375" style="119" customWidth="1"/>
    <col min="8216" max="8216" width="40.7109375" style="119" customWidth="1"/>
    <col min="8217" max="8217" width="5.7109375" style="119" customWidth="1"/>
    <col min="8218" max="8218" width="40.7109375" style="119" customWidth="1"/>
    <col min="8219" max="8219" width="5.7109375" style="119" customWidth="1"/>
    <col min="8220" max="8220" width="40.7109375" style="119" customWidth="1"/>
    <col min="8221" max="8221" width="5.85546875" style="119" customWidth="1"/>
    <col min="8222" max="8222" width="40.7109375" style="119" customWidth="1"/>
    <col min="8223" max="8223" width="5.7109375" style="119" customWidth="1"/>
    <col min="8224" max="8224" width="40.7109375" style="119" customWidth="1"/>
    <col min="8225" max="8225" width="5.7109375" style="119" customWidth="1"/>
    <col min="8226" max="8226" width="40.7109375" style="119" customWidth="1"/>
    <col min="8227" max="8448" width="11.42578125" style="119"/>
    <col min="8449" max="8449" width="5.7109375" style="119" customWidth="1"/>
    <col min="8450" max="8450" width="40.7109375" style="119" customWidth="1"/>
    <col min="8451" max="8451" width="5.7109375" style="119" customWidth="1"/>
    <col min="8452" max="8452" width="42.7109375" style="119" customWidth="1"/>
    <col min="8453" max="8453" width="5.7109375" style="119" customWidth="1"/>
    <col min="8454" max="8454" width="40.7109375" style="119" customWidth="1"/>
    <col min="8455" max="8455" width="5.7109375" style="119" customWidth="1"/>
    <col min="8456" max="8456" width="40.7109375" style="119" customWidth="1"/>
    <col min="8457" max="8457" width="5.7109375" style="119" customWidth="1"/>
    <col min="8458" max="8458" width="40.7109375" style="119" customWidth="1"/>
    <col min="8459" max="8459" width="5.7109375" style="119" customWidth="1"/>
    <col min="8460" max="8460" width="40.7109375" style="119" customWidth="1"/>
    <col min="8461" max="8461" width="5.7109375" style="119" customWidth="1"/>
    <col min="8462" max="8462" width="40.7109375" style="119" customWidth="1"/>
    <col min="8463" max="8463" width="5.7109375" style="119" customWidth="1"/>
    <col min="8464" max="8464" width="40.7109375" style="119" customWidth="1"/>
    <col min="8465" max="8465" width="5.7109375" style="119" customWidth="1"/>
    <col min="8466" max="8466" width="40.7109375" style="119" customWidth="1"/>
    <col min="8467" max="8467" width="5.7109375" style="119" customWidth="1"/>
    <col min="8468" max="8468" width="40.7109375" style="119" customWidth="1"/>
    <col min="8469" max="8469" width="5.7109375" style="119" customWidth="1"/>
    <col min="8470" max="8470" width="40.7109375" style="119" customWidth="1"/>
    <col min="8471" max="8471" width="5.7109375" style="119" customWidth="1"/>
    <col min="8472" max="8472" width="40.7109375" style="119" customWidth="1"/>
    <col min="8473" max="8473" width="5.7109375" style="119" customWidth="1"/>
    <col min="8474" max="8474" width="40.7109375" style="119" customWidth="1"/>
    <col min="8475" max="8475" width="5.7109375" style="119" customWidth="1"/>
    <col min="8476" max="8476" width="40.7109375" style="119" customWidth="1"/>
    <col min="8477" max="8477" width="5.85546875" style="119" customWidth="1"/>
    <col min="8478" max="8478" width="40.7109375" style="119" customWidth="1"/>
    <col min="8479" max="8479" width="5.7109375" style="119" customWidth="1"/>
    <col min="8480" max="8480" width="40.7109375" style="119" customWidth="1"/>
    <col min="8481" max="8481" width="5.7109375" style="119" customWidth="1"/>
    <col min="8482" max="8482" width="40.7109375" style="119" customWidth="1"/>
    <col min="8483" max="8704" width="11.42578125" style="119"/>
    <col min="8705" max="8705" width="5.7109375" style="119" customWidth="1"/>
    <col min="8706" max="8706" width="40.7109375" style="119" customWidth="1"/>
    <col min="8707" max="8707" width="5.7109375" style="119" customWidth="1"/>
    <col min="8708" max="8708" width="42.7109375" style="119" customWidth="1"/>
    <col min="8709" max="8709" width="5.7109375" style="119" customWidth="1"/>
    <col min="8710" max="8710" width="40.7109375" style="119" customWidth="1"/>
    <col min="8711" max="8711" width="5.7109375" style="119" customWidth="1"/>
    <col min="8712" max="8712" width="40.7109375" style="119" customWidth="1"/>
    <col min="8713" max="8713" width="5.7109375" style="119" customWidth="1"/>
    <col min="8714" max="8714" width="40.7109375" style="119" customWidth="1"/>
    <col min="8715" max="8715" width="5.7109375" style="119" customWidth="1"/>
    <col min="8716" max="8716" width="40.7109375" style="119" customWidth="1"/>
    <col min="8717" max="8717" width="5.7109375" style="119" customWidth="1"/>
    <col min="8718" max="8718" width="40.7109375" style="119" customWidth="1"/>
    <col min="8719" max="8719" width="5.7109375" style="119" customWidth="1"/>
    <col min="8720" max="8720" width="40.7109375" style="119" customWidth="1"/>
    <col min="8721" max="8721" width="5.7109375" style="119" customWidth="1"/>
    <col min="8722" max="8722" width="40.7109375" style="119" customWidth="1"/>
    <col min="8723" max="8723" width="5.7109375" style="119" customWidth="1"/>
    <col min="8724" max="8724" width="40.7109375" style="119" customWidth="1"/>
    <col min="8725" max="8725" width="5.7109375" style="119" customWidth="1"/>
    <col min="8726" max="8726" width="40.7109375" style="119" customWidth="1"/>
    <col min="8727" max="8727" width="5.7109375" style="119" customWidth="1"/>
    <col min="8728" max="8728" width="40.7109375" style="119" customWidth="1"/>
    <col min="8729" max="8729" width="5.7109375" style="119" customWidth="1"/>
    <col min="8730" max="8730" width="40.7109375" style="119" customWidth="1"/>
    <col min="8731" max="8731" width="5.7109375" style="119" customWidth="1"/>
    <col min="8732" max="8732" width="40.7109375" style="119" customWidth="1"/>
    <col min="8733" max="8733" width="5.85546875" style="119" customWidth="1"/>
    <col min="8734" max="8734" width="40.7109375" style="119" customWidth="1"/>
    <col min="8735" max="8735" width="5.7109375" style="119" customWidth="1"/>
    <col min="8736" max="8736" width="40.7109375" style="119" customWidth="1"/>
    <col min="8737" max="8737" width="5.7109375" style="119" customWidth="1"/>
    <col min="8738" max="8738" width="40.7109375" style="119" customWidth="1"/>
    <col min="8739" max="8960" width="11.42578125" style="119"/>
    <col min="8961" max="8961" width="5.7109375" style="119" customWidth="1"/>
    <col min="8962" max="8962" width="40.7109375" style="119" customWidth="1"/>
    <col min="8963" max="8963" width="5.7109375" style="119" customWidth="1"/>
    <col min="8964" max="8964" width="42.7109375" style="119" customWidth="1"/>
    <col min="8965" max="8965" width="5.7109375" style="119" customWidth="1"/>
    <col min="8966" max="8966" width="40.7109375" style="119" customWidth="1"/>
    <col min="8967" max="8967" width="5.7109375" style="119" customWidth="1"/>
    <col min="8968" max="8968" width="40.7109375" style="119" customWidth="1"/>
    <col min="8969" max="8969" width="5.7109375" style="119" customWidth="1"/>
    <col min="8970" max="8970" width="40.7109375" style="119" customWidth="1"/>
    <col min="8971" max="8971" width="5.7109375" style="119" customWidth="1"/>
    <col min="8972" max="8972" width="40.7109375" style="119" customWidth="1"/>
    <col min="8973" max="8973" width="5.7109375" style="119" customWidth="1"/>
    <col min="8974" max="8974" width="40.7109375" style="119" customWidth="1"/>
    <col min="8975" max="8975" width="5.7109375" style="119" customWidth="1"/>
    <col min="8976" max="8976" width="40.7109375" style="119" customWidth="1"/>
    <col min="8977" max="8977" width="5.7109375" style="119" customWidth="1"/>
    <col min="8978" max="8978" width="40.7109375" style="119" customWidth="1"/>
    <col min="8979" max="8979" width="5.7109375" style="119" customWidth="1"/>
    <col min="8980" max="8980" width="40.7109375" style="119" customWidth="1"/>
    <col min="8981" max="8981" width="5.7109375" style="119" customWidth="1"/>
    <col min="8982" max="8982" width="40.7109375" style="119" customWidth="1"/>
    <col min="8983" max="8983" width="5.7109375" style="119" customWidth="1"/>
    <col min="8984" max="8984" width="40.7109375" style="119" customWidth="1"/>
    <col min="8985" max="8985" width="5.7109375" style="119" customWidth="1"/>
    <col min="8986" max="8986" width="40.7109375" style="119" customWidth="1"/>
    <col min="8987" max="8987" width="5.7109375" style="119" customWidth="1"/>
    <col min="8988" max="8988" width="40.7109375" style="119" customWidth="1"/>
    <col min="8989" max="8989" width="5.85546875" style="119" customWidth="1"/>
    <col min="8990" max="8990" width="40.7109375" style="119" customWidth="1"/>
    <col min="8991" max="8991" width="5.7109375" style="119" customWidth="1"/>
    <col min="8992" max="8992" width="40.7109375" style="119" customWidth="1"/>
    <col min="8993" max="8993" width="5.7109375" style="119" customWidth="1"/>
    <col min="8994" max="8994" width="40.7109375" style="119" customWidth="1"/>
    <col min="8995" max="9216" width="11.42578125" style="119"/>
    <col min="9217" max="9217" width="5.7109375" style="119" customWidth="1"/>
    <col min="9218" max="9218" width="40.7109375" style="119" customWidth="1"/>
    <col min="9219" max="9219" width="5.7109375" style="119" customWidth="1"/>
    <col min="9220" max="9220" width="42.7109375" style="119" customWidth="1"/>
    <col min="9221" max="9221" width="5.7109375" style="119" customWidth="1"/>
    <col min="9222" max="9222" width="40.7109375" style="119" customWidth="1"/>
    <col min="9223" max="9223" width="5.7109375" style="119" customWidth="1"/>
    <col min="9224" max="9224" width="40.7109375" style="119" customWidth="1"/>
    <col min="9225" max="9225" width="5.7109375" style="119" customWidth="1"/>
    <col min="9226" max="9226" width="40.7109375" style="119" customWidth="1"/>
    <col min="9227" max="9227" width="5.7109375" style="119" customWidth="1"/>
    <col min="9228" max="9228" width="40.7109375" style="119" customWidth="1"/>
    <col min="9229" max="9229" width="5.7109375" style="119" customWidth="1"/>
    <col min="9230" max="9230" width="40.7109375" style="119" customWidth="1"/>
    <col min="9231" max="9231" width="5.7109375" style="119" customWidth="1"/>
    <col min="9232" max="9232" width="40.7109375" style="119" customWidth="1"/>
    <col min="9233" max="9233" width="5.7109375" style="119" customWidth="1"/>
    <col min="9234" max="9234" width="40.7109375" style="119" customWidth="1"/>
    <col min="9235" max="9235" width="5.7109375" style="119" customWidth="1"/>
    <col min="9236" max="9236" width="40.7109375" style="119" customWidth="1"/>
    <col min="9237" max="9237" width="5.7109375" style="119" customWidth="1"/>
    <col min="9238" max="9238" width="40.7109375" style="119" customWidth="1"/>
    <col min="9239" max="9239" width="5.7109375" style="119" customWidth="1"/>
    <col min="9240" max="9240" width="40.7109375" style="119" customWidth="1"/>
    <col min="9241" max="9241" width="5.7109375" style="119" customWidth="1"/>
    <col min="9242" max="9242" width="40.7109375" style="119" customWidth="1"/>
    <col min="9243" max="9243" width="5.7109375" style="119" customWidth="1"/>
    <col min="9244" max="9244" width="40.7109375" style="119" customWidth="1"/>
    <col min="9245" max="9245" width="5.85546875" style="119" customWidth="1"/>
    <col min="9246" max="9246" width="40.7109375" style="119" customWidth="1"/>
    <col min="9247" max="9247" width="5.7109375" style="119" customWidth="1"/>
    <col min="9248" max="9248" width="40.7109375" style="119" customWidth="1"/>
    <col min="9249" max="9249" width="5.7109375" style="119" customWidth="1"/>
    <col min="9250" max="9250" width="40.7109375" style="119" customWidth="1"/>
    <col min="9251" max="9472" width="11.42578125" style="119"/>
    <col min="9473" max="9473" width="5.7109375" style="119" customWidth="1"/>
    <col min="9474" max="9474" width="40.7109375" style="119" customWidth="1"/>
    <col min="9475" max="9475" width="5.7109375" style="119" customWidth="1"/>
    <col min="9476" max="9476" width="42.7109375" style="119" customWidth="1"/>
    <col min="9477" max="9477" width="5.7109375" style="119" customWidth="1"/>
    <col min="9478" max="9478" width="40.7109375" style="119" customWidth="1"/>
    <col min="9479" max="9479" width="5.7109375" style="119" customWidth="1"/>
    <col min="9480" max="9480" width="40.7109375" style="119" customWidth="1"/>
    <col min="9481" max="9481" width="5.7109375" style="119" customWidth="1"/>
    <col min="9482" max="9482" width="40.7109375" style="119" customWidth="1"/>
    <col min="9483" max="9483" width="5.7109375" style="119" customWidth="1"/>
    <col min="9484" max="9484" width="40.7109375" style="119" customWidth="1"/>
    <col min="9485" max="9485" width="5.7109375" style="119" customWidth="1"/>
    <col min="9486" max="9486" width="40.7109375" style="119" customWidth="1"/>
    <col min="9487" max="9487" width="5.7109375" style="119" customWidth="1"/>
    <col min="9488" max="9488" width="40.7109375" style="119" customWidth="1"/>
    <col min="9489" max="9489" width="5.7109375" style="119" customWidth="1"/>
    <col min="9490" max="9490" width="40.7109375" style="119" customWidth="1"/>
    <col min="9491" max="9491" width="5.7109375" style="119" customWidth="1"/>
    <col min="9492" max="9492" width="40.7109375" style="119" customWidth="1"/>
    <col min="9493" max="9493" width="5.7109375" style="119" customWidth="1"/>
    <col min="9494" max="9494" width="40.7109375" style="119" customWidth="1"/>
    <col min="9495" max="9495" width="5.7109375" style="119" customWidth="1"/>
    <col min="9496" max="9496" width="40.7109375" style="119" customWidth="1"/>
    <col min="9497" max="9497" width="5.7109375" style="119" customWidth="1"/>
    <col min="9498" max="9498" width="40.7109375" style="119" customWidth="1"/>
    <col min="9499" max="9499" width="5.7109375" style="119" customWidth="1"/>
    <col min="9500" max="9500" width="40.7109375" style="119" customWidth="1"/>
    <col min="9501" max="9501" width="5.85546875" style="119" customWidth="1"/>
    <col min="9502" max="9502" width="40.7109375" style="119" customWidth="1"/>
    <col min="9503" max="9503" width="5.7109375" style="119" customWidth="1"/>
    <col min="9504" max="9504" width="40.7109375" style="119" customWidth="1"/>
    <col min="9505" max="9505" width="5.7109375" style="119" customWidth="1"/>
    <col min="9506" max="9506" width="40.7109375" style="119" customWidth="1"/>
    <col min="9507" max="9728" width="11.42578125" style="119"/>
    <col min="9729" max="9729" width="5.7109375" style="119" customWidth="1"/>
    <col min="9730" max="9730" width="40.7109375" style="119" customWidth="1"/>
    <col min="9731" max="9731" width="5.7109375" style="119" customWidth="1"/>
    <col min="9732" max="9732" width="42.7109375" style="119" customWidth="1"/>
    <col min="9733" max="9733" width="5.7109375" style="119" customWidth="1"/>
    <col min="9734" max="9734" width="40.7109375" style="119" customWidth="1"/>
    <col min="9735" max="9735" width="5.7109375" style="119" customWidth="1"/>
    <col min="9736" max="9736" width="40.7109375" style="119" customWidth="1"/>
    <col min="9737" max="9737" width="5.7109375" style="119" customWidth="1"/>
    <col min="9738" max="9738" width="40.7109375" style="119" customWidth="1"/>
    <col min="9739" max="9739" width="5.7109375" style="119" customWidth="1"/>
    <col min="9740" max="9740" width="40.7109375" style="119" customWidth="1"/>
    <col min="9741" max="9741" width="5.7109375" style="119" customWidth="1"/>
    <col min="9742" max="9742" width="40.7109375" style="119" customWidth="1"/>
    <col min="9743" max="9743" width="5.7109375" style="119" customWidth="1"/>
    <col min="9744" max="9744" width="40.7109375" style="119" customWidth="1"/>
    <col min="9745" max="9745" width="5.7109375" style="119" customWidth="1"/>
    <col min="9746" max="9746" width="40.7109375" style="119" customWidth="1"/>
    <col min="9747" max="9747" width="5.7109375" style="119" customWidth="1"/>
    <col min="9748" max="9748" width="40.7109375" style="119" customWidth="1"/>
    <col min="9749" max="9749" width="5.7109375" style="119" customWidth="1"/>
    <col min="9750" max="9750" width="40.7109375" style="119" customWidth="1"/>
    <col min="9751" max="9751" width="5.7109375" style="119" customWidth="1"/>
    <col min="9752" max="9752" width="40.7109375" style="119" customWidth="1"/>
    <col min="9753" max="9753" width="5.7109375" style="119" customWidth="1"/>
    <col min="9754" max="9754" width="40.7109375" style="119" customWidth="1"/>
    <col min="9755" max="9755" width="5.7109375" style="119" customWidth="1"/>
    <col min="9756" max="9756" width="40.7109375" style="119" customWidth="1"/>
    <col min="9757" max="9757" width="5.85546875" style="119" customWidth="1"/>
    <col min="9758" max="9758" width="40.7109375" style="119" customWidth="1"/>
    <col min="9759" max="9759" width="5.7109375" style="119" customWidth="1"/>
    <col min="9760" max="9760" width="40.7109375" style="119" customWidth="1"/>
    <col min="9761" max="9761" width="5.7109375" style="119" customWidth="1"/>
    <col min="9762" max="9762" width="40.7109375" style="119" customWidth="1"/>
    <col min="9763" max="9984" width="11.42578125" style="119"/>
    <col min="9985" max="9985" width="5.7109375" style="119" customWidth="1"/>
    <col min="9986" max="9986" width="40.7109375" style="119" customWidth="1"/>
    <col min="9987" max="9987" width="5.7109375" style="119" customWidth="1"/>
    <col min="9988" max="9988" width="42.7109375" style="119" customWidth="1"/>
    <col min="9989" max="9989" width="5.7109375" style="119" customWidth="1"/>
    <col min="9990" max="9990" width="40.7109375" style="119" customWidth="1"/>
    <col min="9991" max="9991" width="5.7109375" style="119" customWidth="1"/>
    <col min="9992" max="9992" width="40.7109375" style="119" customWidth="1"/>
    <col min="9993" max="9993" width="5.7109375" style="119" customWidth="1"/>
    <col min="9994" max="9994" width="40.7109375" style="119" customWidth="1"/>
    <col min="9995" max="9995" width="5.7109375" style="119" customWidth="1"/>
    <col min="9996" max="9996" width="40.7109375" style="119" customWidth="1"/>
    <col min="9997" max="9997" width="5.7109375" style="119" customWidth="1"/>
    <col min="9998" max="9998" width="40.7109375" style="119" customWidth="1"/>
    <col min="9999" max="9999" width="5.7109375" style="119" customWidth="1"/>
    <col min="10000" max="10000" width="40.7109375" style="119" customWidth="1"/>
    <col min="10001" max="10001" width="5.7109375" style="119" customWidth="1"/>
    <col min="10002" max="10002" width="40.7109375" style="119" customWidth="1"/>
    <col min="10003" max="10003" width="5.7109375" style="119" customWidth="1"/>
    <col min="10004" max="10004" width="40.7109375" style="119" customWidth="1"/>
    <col min="10005" max="10005" width="5.7109375" style="119" customWidth="1"/>
    <col min="10006" max="10006" width="40.7109375" style="119" customWidth="1"/>
    <col min="10007" max="10007" width="5.7109375" style="119" customWidth="1"/>
    <col min="10008" max="10008" width="40.7109375" style="119" customWidth="1"/>
    <col min="10009" max="10009" width="5.7109375" style="119" customWidth="1"/>
    <col min="10010" max="10010" width="40.7109375" style="119" customWidth="1"/>
    <col min="10011" max="10011" width="5.7109375" style="119" customWidth="1"/>
    <col min="10012" max="10012" width="40.7109375" style="119" customWidth="1"/>
    <col min="10013" max="10013" width="5.85546875" style="119" customWidth="1"/>
    <col min="10014" max="10014" width="40.7109375" style="119" customWidth="1"/>
    <col min="10015" max="10015" width="5.7109375" style="119" customWidth="1"/>
    <col min="10016" max="10016" width="40.7109375" style="119" customWidth="1"/>
    <col min="10017" max="10017" width="5.7109375" style="119" customWidth="1"/>
    <col min="10018" max="10018" width="40.7109375" style="119" customWidth="1"/>
    <col min="10019" max="10240" width="11.42578125" style="119"/>
    <col min="10241" max="10241" width="5.7109375" style="119" customWidth="1"/>
    <col min="10242" max="10242" width="40.7109375" style="119" customWidth="1"/>
    <col min="10243" max="10243" width="5.7109375" style="119" customWidth="1"/>
    <col min="10244" max="10244" width="42.7109375" style="119" customWidth="1"/>
    <col min="10245" max="10245" width="5.7109375" style="119" customWidth="1"/>
    <col min="10246" max="10246" width="40.7109375" style="119" customWidth="1"/>
    <col min="10247" max="10247" width="5.7109375" style="119" customWidth="1"/>
    <col min="10248" max="10248" width="40.7109375" style="119" customWidth="1"/>
    <col min="10249" max="10249" width="5.7109375" style="119" customWidth="1"/>
    <col min="10250" max="10250" width="40.7109375" style="119" customWidth="1"/>
    <col min="10251" max="10251" width="5.7109375" style="119" customWidth="1"/>
    <col min="10252" max="10252" width="40.7109375" style="119" customWidth="1"/>
    <col min="10253" max="10253" width="5.7109375" style="119" customWidth="1"/>
    <col min="10254" max="10254" width="40.7109375" style="119" customWidth="1"/>
    <col min="10255" max="10255" width="5.7109375" style="119" customWidth="1"/>
    <col min="10256" max="10256" width="40.7109375" style="119" customWidth="1"/>
    <col min="10257" max="10257" width="5.7109375" style="119" customWidth="1"/>
    <col min="10258" max="10258" width="40.7109375" style="119" customWidth="1"/>
    <col min="10259" max="10259" width="5.7109375" style="119" customWidth="1"/>
    <col min="10260" max="10260" width="40.7109375" style="119" customWidth="1"/>
    <col min="10261" max="10261" width="5.7109375" style="119" customWidth="1"/>
    <col min="10262" max="10262" width="40.7109375" style="119" customWidth="1"/>
    <col min="10263" max="10263" width="5.7109375" style="119" customWidth="1"/>
    <col min="10264" max="10264" width="40.7109375" style="119" customWidth="1"/>
    <col min="10265" max="10265" width="5.7109375" style="119" customWidth="1"/>
    <col min="10266" max="10266" width="40.7109375" style="119" customWidth="1"/>
    <col min="10267" max="10267" width="5.7109375" style="119" customWidth="1"/>
    <col min="10268" max="10268" width="40.7109375" style="119" customWidth="1"/>
    <col min="10269" max="10269" width="5.85546875" style="119" customWidth="1"/>
    <col min="10270" max="10270" width="40.7109375" style="119" customWidth="1"/>
    <col min="10271" max="10271" width="5.7109375" style="119" customWidth="1"/>
    <col min="10272" max="10272" width="40.7109375" style="119" customWidth="1"/>
    <col min="10273" max="10273" width="5.7109375" style="119" customWidth="1"/>
    <col min="10274" max="10274" width="40.7109375" style="119" customWidth="1"/>
    <col min="10275" max="10496" width="11.42578125" style="119"/>
    <col min="10497" max="10497" width="5.7109375" style="119" customWidth="1"/>
    <col min="10498" max="10498" width="40.7109375" style="119" customWidth="1"/>
    <col min="10499" max="10499" width="5.7109375" style="119" customWidth="1"/>
    <col min="10500" max="10500" width="42.7109375" style="119" customWidth="1"/>
    <col min="10501" max="10501" width="5.7109375" style="119" customWidth="1"/>
    <col min="10502" max="10502" width="40.7109375" style="119" customWidth="1"/>
    <col min="10503" max="10503" width="5.7109375" style="119" customWidth="1"/>
    <col min="10504" max="10504" width="40.7109375" style="119" customWidth="1"/>
    <col min="10505" max="10505" width="5.7109375" style="119" customWidth="1"/>
    <col min="10506" max="10506" width="40.7109375" style="119" customWidth="1"/>
    <col min="10507" max="10507" width="5.7109375" style="119" customWidth="1"/>
    <col min="10508" max="10508" width="40.7109375" style="119" customWidth="1"/>
    <col min="10509" max="10509" width="5.7109375" style="119" customWidth="1"/>
    <col min="10510" max="10510" width="40.7109375" style="119" customWidth="1"/>
    <col min="10511" max="10511" width="5.7109375" style="119" customWidth="1"/>
    <col min="10512" max="10512" width="40.7109375" style="119" customWidth="1"/>
    <col min="10513" max="10513" width="5.7109375" style="119" customWidth="1"/>
    <col min="10514" max="10514" width="40.7109375" style="119" customWidth="1"/>
    <col min="10515" max="10515" width="5.7109375" style="119" customWidth="1"/>
    <col min="10516" max="10516" width="40.7109375" style="119" customWidth="1"/>
    <col min="10517" max="10517" width="5.7109375" style="119" customWidth="1"/>
    <col min="10518" max="10518" width="40.7109375" style="119" customWidth="1"/>
    <col min="10519" max="10519" width="5.7109375" style="119" customWidth="1"/>
    <col min="10520" max="10520" width="40.7109375" style="119" customWidth="1"/>
    <col min="10521" max="10521" width="5.7109375" style="119" customWidth="1"/>
    <col min="10522" max="10522" width="40.7109375" style="119" customWidth="1"/>
    <col min="10523" max="10523" width="5.7109375" style="119" customWidth="1"/>
    <col min="10524" max="10524" width="40.7109375" style="119" customWidth="1"/>
    <col min="10525" max="10525" width="5.85546875" style="119" customWidth="1"/>
    <col min="10526" max="10526" width="40.7109375" style="119" customWidth="1"/>
    <col min="10527" max="10527" width="5.7109375" style="119" customWidth="1"/>
    <col min="10528" max="10528" width="40.7109375" style="119" customWidth="1"/>
    <col min="10529" max="10529" width="5.7109375" style="119" customWidth="1"/>
    <col min="10530" max="10530" width="40.7109375" style="119" customWidth="1"/>
    <col min="10531" max="10752" width="11.42578125" style="119"/>
    <col min="10753" max="10753" width="5.7109375" style="119" customWidth="1"/>
    <col min="10754" max="10754" width="40.7109375" style="119" customWidth="1"/>
    <col min="10755" max="10755" width="5.7109375" style="119" customWidth="1"/>
    <col min="10756" max="10756" width="42.7109375" style="119" customWidth="1"/>
    <col min="10757" max="10757" width="5.7109375" style="119" customWidth="1"/>
    <col min="10758" max="10758" width="40.7109375" style="119" customWidth="1"/>
    <col min="10759" max="10759" width="5.7109375" style="119" customWidth="1"/>
    <col min="10760" max="10760" width="40.7109375" style="119" customWidth="1"/>
    <col min="10761" max="10761" width="5.7109375" style="119" customWidth="1"/>
    <col min="10762" max="10762" width="40.7109375" style="119" customWidth="1"/>
    <col min="10763" max="10763" width="5.7109375" style="119" customWidth="1"/>
    <col min="10764" max="10764" width="40.7109375" style="119" customWidth="1"/>
    <col min="10765" max="10765" width="5.7109375" style="119" customWidth="1"/>
    <col min="10766" max="10766" width="40.7109375" style="119" customWidth="1"/>
    <col min="10767" max="10767" width="5.7109375" style="119" customWidth="1"/>
    <col min="10768" max="10768" width="40.7109375" style="119" customWidth="1"/>
    <col min="10769" max="10769" width="5.7109375" style="119" customWidth="1"/>
    <col min="10770" max="10770" width="40.7109375" style="119" customWidth="1"/>
    <col min="10771" max="10771" width="5.7109375" style="119" customWidth="1"/>
    <col min="10772" max="10772" width="40.7109375" style="119" customWidth="1"/>
    <col min="10773" max="10773" width="5.7109375" style="119" customWidth="1"/>
    <col min="10774" max="10774" width="40.7109375" style="119" customWidth="1"/>
    <col min="10775" max="10775" width="5.7109375" style="119" customWidth="1"/>
    <col min="10776" max="10776" width="40.7109375" style="119" customWidth="1"/>
    <col min="10777" max="10777" width="5.7109375" style="119" customWidth="1"/>
    <col min="10778" max="10778" width="40.7109375" style="119" customWidth="1"/>
    <col min="10779" max="10779" width="5.7109375" style="119" customWidth="1"/>
    <col min="10780" max="10780" width="40.7109375" style="119" customWidth="1"/>
    <col min="10781" max="10781" width="5.85546875" style="119" customWidth="1"/>
    <col min="10782" max="10782" width="40.7109375" style="119" customWidth="1"/>
    <col min="10783" max="10783" width="5.7109375" style="119" customWidth="1"/>
    <col min="10784" max="10784" width="40.7109375" style="119" customWidth="1"/>
    <col min="10785" max="10785" width="5.7109375" style="119" customWidth="1"/>
    <col min="10786" max="10786" width="40.7109375" style="119" customWidth="1"/>
    <col min="10787" max="11008" width="11.42578125" style="119"/>
    <col min="11009" max="11009" width="5.7109375" style="119" customWidth="1"/>
    <col min="11010" max="11010" width="40.7109375" style="119" customWidth="1"/>
    <col min="11011" max="11011" width="5.7109375" style="119" customWidth="1"/>
    <col min="11012" max="11012" width="42.7109375" style="119" customWidth="1"/>
    <col min="11013" max="11013" width="5.7109375" style="119" customWidth="1"/>
    <col min="11014" max="11014" width="40.7109375" style="119" customWidth="1"/>
    <col min="11015" max="11015" width="5.7109375" style="119" customWidth="1"/>
    <col min="11016" max="11016" width="40.7109375" style="119" customWidth="1"/>
    <col min="11017" max="11017" width="5.7109375" style="119" customWidth="1"/>
    <col min="11018" max="11018" width="40.7109375" style="119" customWidth="1"/>
    <col min="11019" max="11019" width="5.7109375" style="119" customWidth="1"/>
    <col min="11020" max="11020" width="40.7109375" style="119" customWidth="1"/>
    <col min="11021" max="11021" width="5.7109375" style="119" customWidth="1"/>
    <col min="11022" max="11022" width="40.7109375" style="119" customWidth="1"/>
    <col min="11023" max="11023" width="5.7109375" style="119" customWidth="1"/>
    <col min="11024" max="11024" width="40.7109375" style="119" customWidth="1"/>
    <col min="11025" max="11025" width="5.7109375" style="119" customWidth="1"/>
    <col min="11026" max="11026" width="40.7109375" style="119" customWidth="1"/>
    <col min="11027" max="11027" width="5.7109375" style="119" customWidth="1"/>
    <col min="11028" max="11028" width="40.7109375" style="119" customWidth="1"/>
    <col min="11029" max="11029" width="5.7109375" style="119" customWidth="1"/>
    <col min="11030" max="11030" width="40.7109375" style="119" customWidth="1"/>
    <col min="11031" max="11031" width="5.7109375" style="119" customWidth="1"/>
    <col min="11032" max="11032" width="40.7109375" style="119" customWidth="1"/>
    <col min="11033" max="11033" width="5.7109375" style="119" customWidth="1"/>
    <col min="11034" max="11034" width="40.7109375" style="119" customWidth="1"/>
    <col min="11035" max="11035" width="5.7109375" style="119" customWidth="1"/>
    <col min="11036" max="11036" width="40.7109375" style="119" customWidth="1"/>
    <col min="11037" max="11037" width="5.85546875" style="119" customWidth="1"/>
    <col min="11038" max="11038" width="40.7109375" style="119" customWidth="1"/>
    <col min="11039" max="11039" width="5.7109375" style="119" customWidth="1"/>
    <col min="11040" max="11040" width="40.7109375" style="119" customWidth="1"/>
    <col min="11041" max="11041" width="5.7109375" style="119" customWidth="1"/>
    <col min="11042" max="11042" width="40.7109375" style="119" customWidth="1"/>
    <col min="11043" max="11264" width="11.42578125" style="119"/>
    <col min="11265" max="11265" width="5.7109375" style="119" customWidth="1"/>
    <col min="11266" max="11266" width="40.7109375" style="119" customWidth="1"/>
    <col min="11267" max="11267" width="5.7109375" style="119" customWidth="1"/>
    <col min="11268" max="11268" width="42.7109375" style="119" customWidth="1"/>
    <col min="11269" max="11269" width="5.7109375" style="119" customWidth="1"/>
    <col min="11270" max="11270" width="40.7109375" style="119" customWidth="1"/>
    <col min="11271" max="11271" width="5.7109375" style="119" customWidth="1"/>
    <col min="11272" max="11272" width="40.7109375" style="119" customWidth="1"/>
    <col min="11273" max="11273" width="5.7109375" style="119" customWidth="1"/>
    <col min="11274" max="11274" width="40.7109375" style="119" customWidth="1"/>
    <col min="11275" max="11275" width="5.7109375" style="119" customWidth="1"/>
    <col min="11276" max="11276" width="40.7109375" style="119" customWidth="1"/>
    <col min="11277" max="11277" width="5.7109375" style="119" customWidth="1"/>
    <col min="11278" max="11278" width="40.7109375" style="119" customWidth="1"/>
    <col min="11279" max="11279" width="5.7109375" style="119" customWidth="1"/>
    <col min="11280" max="11280" width="40.7109375" style="119" customWidth="1"/>
    <col min="11281" max="11281" width="5.7109375" style="119" customWidth="1"/>
    <col min="11282" max="11282" width="40.7109375" style="119" customWidth="1"/>
    <col min="11283" max="11283" width="5.7109375" style="119" customWidth="1"/>
    <col min="11284" max="11284" width="40.7109375" style="119" customWidth="1"/>
    <col min="11285" max="11285" width="5.7109375" style="119" customWidth="1"/>
    <col min="11286" max="11286" width="40.7109375" style="119" customWidth="1"/>
    <col min="11287" max="11287" width="5.7109375" style="119" customWidth="1"/>
    <col min="11288" max="11288" width="40.7109375" style="119" customWidth="1"/>
    <col min="11289" max="11289" width="5.7109375" style="119" customWidth="1"/>
    <col min="11290" max="11290" width="40.7109375" style="119" customWidth="1"/>
    <col min="11291" max="11291" width="5.7109375" style="119" customWidth="1"/>
    <col min="11292" max="11292" width="40.7109375" style="119" customWidth="1"/>
    <col min="11293" max="11293" width="5.85546875" style="119" customWidth="1"/>
    <col min="11294" max="11294" width="40.7109375" style="119" customWidth="1"/>
    <col min="11295" max="11295" width="5.7109375" style="119" customWidth="1"/>
    <col min="11296" max="11296" width="40.7109375" style="119" customWidth="1"/>
    <col min="11297" max="11297" width="5.7109375" style="119" customWidth="1"/>
    <col min="11298" max="11298" width="40.7109375" style="119" customWidth="1"/>
    <col min="11299" max="11520" width="11.42578125" style="119"/>
    <col min="11521" max="11521" width="5.7109375" style="119" customWidth="1"/>
    <col min="11522" max="11522" width="40.7109375" style="119" customWidth="1"/>
    <col min="11523" max="11523" width="5.7109375" style="119" customWidth="1"/>
    <col min="11524" max="11524" width="42.7109375" style="119" customWidth="1"/>
    <col min="11525" max="11525" width="5.7109375" style="119" customWidth="1"/>
    <col min="11526" max="11526" width="40.7109375" style="119" customWidth="1"/>
    <col min="11527" max="11527" width="5.7109375" style="119" customWidth="1"/>
    <col min="11528" max="11528" width="40.7109375" style="119" customWidth="1"/>
    <col min="11529" max="11529" width="5.7109375" style="119" customWidth="1"/>
    <col min="11530" max="11530" width="40.7109375" style="119" customWidth="1"/>
    <col min="11531" max="11531" width="5.7109375" style="119" customWidth="1"/>
    <col min="11532" max="11532" width="40.7109375" style="119" customWidth="1"/>
    <col min="11533" max="11533" width="5.7109375" style="119" customWidth="1"/>
    <col min="11534" max="11534" width="40.7109375" style="119" customWidth="1"/>
    <col min="11535" max="11535" width="5.7109375" style="119" customWidth="1"/>
    <col min="11536" max="11536" width="40.7109375" style="119" customWidth="1"/>
    <col min="11537" max="11537" width="5.7109375" style="119" customWidth="1"/>
    <col min="11538" max="11538" width="40.7109375" style="119" customWidth="1"/>
    <col min="11539" max="11539" width="5.7109375" style="119" customWidth="1"/>
    <col min="11540" max="11540" width="40.7109375" style="119" customWidth="1"/>
    <col min="11541" max="11541" width="5.7109375" style="119" customWidth="1"/>
    <col min="11542" max="11542" width="40.7109375" style="119" customWidth="1"/>
    <col min="11543" max="11543" width="5.7109375" style="119" customWidth="1"/>
    <col min="11544" max="11544" width="40.7109375" style="119" customWidth="1"/>
    <col min="11545" max="11545" width="5.7109375" style="119" customWidth="1"/>
    <col min="11546" max="11546" width="40.7109375" style="119" customWidth="1"/>
    <col min="11547" max="11547" width="5.7109375" style="119" customWidth="1"/>
    <col min="11548" max="11548" width="40.7109375" style="119" customWidth="1"/>
    <col min="11549" max="11549" width="5.85546875" style="119" customWidth="1"/>
    <col min="11550" max="11550" width="40.7109375" style="119" customWidth="1"/>
    <col min="11551" max="11551" width="5.7109375" style="119" customWidth="1"/>
    <col min="11552" max="11552" width="40.7109375" style="119" customWidth="1"/>
    <col min="11553" max="11553" width="5.7109375" style="119" customWidth="1"/>
    <col min="11554" max="11554" width="40.7109375" style="119" customWidth="1"/>
    <col min="11555" max="11776" width="11.42578125" style="119"/>
    <col min="11777" max="11777" width="5.7109375" style="119" customWidth="1"/>
    <col min="11778" max="11778" width="40.7109375" style="119" customWidth="1"/>
    <col min="11779" max="11779" width="5.7109375" style="119" customWidth="1"/>
    <col min="11780" max="11780" width="42.7109375" style="119" customWidth="1"/>
    <col min="11781" max="11781" width="5.7109375" style="119" customWidth="1"/>
    <col min="11782" max="11782" width="40.7109375" style="119" customWidth="1"/>
    <col min="11783" max="11783" width="5.7109375" style="119" customWidth="1"/>
    <col min="11784" max="11784" width="40.7109375" style="119" customWidth="1"/>
    <col min="11785" max="11785" width="5.7109375" style="119" customWidth="1"/>
    <col min="11786" max="11786" width="40.7109375" style="119" customWidth="1"/>
    <col min="11787" max="11787" width="5.7109375" style="119" customWidth="1"/>
    <col min="11788" max="11788" width="40.7109375" style="119" customWidth="1"/>
    <col min="11789" max="11789" width="5.7109375" style="119" customWidth="1"/>
    <col min="11790" max="11790" width="40.7109375" style="119" customWidth="1"/>
    <col min="11791" max="11791" width="5.7109375" style="119" customWidth="1"/>
    <col min="11792" max="11792" width="40.7109375" style="119" customWidth="1"/>
    <col min="11793" max="11793" width="5.7109375" style="119" customWidth="1"/>
    <col min="11794" max="11794" width="40.7109375" style="119" customWidth="1"/>
    <col min="11795" max="11795" width="5.7109375" style="119" customWidth="1"/>
    <col min="11796" max="11796" width="40.7109375" style="119" customWidth="1"/>
    <col min="11797" max="11797" width="5.7109375" style="119" customWidth="1"/>
    <col min="11798" max="11798" width="40.7109375" style="119" customWidth="1"/>
    <col min="11799" max="11799" width="5.7109375" style="119" customWidth="1"/>
    <col min="11800" max="11800" width="40.7109375" style="119" customWidth="1"/>
    <col min="11801" max="11801" width="5.7109375" style="119" customWidth="1"/>
    <col min="11802" max="11802" width="40.7109375" style="119" customWidth="1"/>
    <col min="11803" max="11803" width="5.7109375" style="119" customWidth="1"/>
    <col min="11804" max="11804" width="40.7109375" style="119" customWidth="1"/>
    <col min="11805" max="11805" width="5.85546875" style="119" customWidth="1"/>
    <col min="11806" max="11806" width="40.7109375" style="119" customWidth="1"/>
    <col min="11807" max="11807" width="5.7109375" style="119" customWidth="1"/>
    <col min="11808" max="11808" width="40.7109375" style="119" customWidth="1"/>
    <col min="11809" max="11809" width="5.7109375" style="119" customWidth="1"/>
    <col min="11810" max="11810" width="40.7109375" style="119" customWidth="1"/>
    <col min="11811" max="12032" width="11.42578125" style="119"/>
    <col min="12033" max="12033" width="5.7109375" style="119" customWidth="1"/>
    <col min="12034" max="12034" width="40.7109375" style="119" customWidth="1"/>
    <col min="12035" max="12035" width="5.7109375" style="119" customWidth="1"/>
    <col min="12036" max="12036" width="42.7109375" style="119" customWidth="1"/>
    <col min="12037" max="12037" width="5.7109375" style="119" customWidth="1"/>
    <col min="12038" max="12038" width="40.7109375" style="119" customWidth="1"/>
    <col min="12039" max="12039" width="5.7109375" style="119" customWidth="1"/>
    <col min="12040" max="12040" width="40.7109375" style="119" customWidth="1"/>
    <col min="12041" max="12041" width="5.7109375" style="119" customWidth="1"/>
    <col min="12042" max="12042" width="40.7109375" style="119" customWidth="1"/>
    <col min="12043" max="12043" width="5.7109375" style="119" customWidth="1"/>
    <col min="12044" max="12044" width="40.7109375" style="119" customWidth="1"/>
    <col min="12045" max="12045" width="5.7109375" style="119" customWidth="1"/>
    <col min="12046" max="12046" width="40.7109375" style="119" customWidth="1"/>
    <col min="12047" max="12047" width="5.7109375" style="119" customWidth="1"/>
    <col min="12048" max="12048" width="40.7109375" style="119" customWidth="1"/>
    <col min="12049" max="12049" width="5.7109375" style="119" customWidth="1"/>
    <col min="12050" max="12050" width="40.7109375" style="119" customWidth="1"/>
    <col min="12051" max="12051" width="5.7109375" style="119" customWidth="1"/>
    <col min="12052" max="12052" width="40.7109375" style="119" customWidth="1"/>
    <col min="12053" max="12053" width="5.7109375" style="119" customWidth="1"/>
    <col min="12054" max="12054" width="40.7109375" style="119" customWidth="1"/>
    <col min="12055" max="12055" width="5.7109375" style="119" customWidth="1"/>
    <col min="12056" max="12056" width="40.7109375" style="119" customWidth="1"/>
    <col min="12057" max="12057" width="5.7109375" style="119" customWidth="1"/>
    <col min="12058" max="12058" width="40.7109375" style="119" customWidth="1"/>
    <col min="12059" max="12059" width="5.7109375" style="119" customWidth="1"/>
    <col min="12060" max="12060" width="40.7109375" style="119" customWidth="1"/>
    <col min="12061" max="12061" width="5.85546875" style="119" customWidth="1"/>
    <col min="12062" max="12062" width="40.7109375" style="119" customWidth="1"/>
    <col min="12063" max="12063" width="5.7109375" style="119" customWidth="1"/>
    <col min="12064" max="12064" width="40.7109375" style="119" customWidth="1"/>
    <col min="12065" max="12065" width="5.7109375" style="119" customWidth="1"/>
    <col min="12066" max="12066" width="40.7109375" style="119" customWidth="1"/>
    <col min="12067" max="12288" width="11.42578125" style="119"/>
    <col min="12289" max="12289" width="5.7109375" style="119" customWidth="1"/>
    <col min="12290" max="12290" width="40.7109375" style="119" customWidth="1"/>
    <col min="12291" max="12291" width="5.7109375" style="119" customWidth="1"/>
    <col min="12292" max="12292" width="42.7109375" style="119" customWidth="1"/>
    <col min="12293" max="12293" width="5.7109375" style="119" customWidth="1"/>
    <col min="12294" max="12294" width="40.7109375" style="119" customWidth="1"/>
    <col min="12295" max="12295" width="5.7109375" style="119" customWidth="1"/>
    <col min="12296" max="12296" width="40.7109375" style="119" customWidth="1"/>
    <col min="12297" max="12297" width="5.7109375" style="119" customWidth="1"/>
    <col min="12298" max="12298" width="40.7109375" style="119" customWidth="1"/>
    <col min="12299" max="12299" width="5.7109375" style="119" customWidth="1"/>
    <col min="12300" max="12300" width="40.7109375" style="119" customWidth="1"/>
    <col min="12301" max="12301" width="5.7109375" style="119" customWidth="1"/>
    <col min="12302" max="12302" width="40.7109375" style="119" customWidth="1"/>
    <col min="12303" max="12303" width="5.7109375" style="119" customWidth="1"/>
    <col min="12304" max="12304" width="40.7109375" style="119" customWidth="1"/>
    <col min="12305" max="12305" width="5.7109375" style="119" customWidth="1"/>
    <col min="12306" max="12306" width="40.7109375" style="119" customWidth="1"/>
    <col min="12307" max="12307" width="5.7109375" style="119" customWidth="1"/>
    <col min="12308" max="12308" width="40.7109375" style="119" customWidth="1"/>
    <col min="12309" max="12309" width="5.7109375" style="119" customWidth="1"/>
    <col min="12310" max="12310" width="40.7109375" style="119" customWidth="1"/>
    <col min="12311" max="12311" width="5.7109375" style="119" customWidth="1"/>
    <col min="12312" max="12312" width="40.7109375" style="119" customWidth="1"/>
    <col min="12313" max="12313" width="5.7109375" style="119" customWidth="1"/>
    <col min="12314" max="12314" width="40.7109375" style="119" customWidth="1"/>
    <col min="12315" max="12315" width="5.7109375" style="119" customWidth="1"/>
    <col min="12316" max="12316" width="40.7109375" style="119" customWidth="1"/>
    <col min="12317" max="12317" width="5.85546875" style="119" customWidth="1"/>
    <col min="12318" max="12318" width="40.7109375" style="119" customWidth="1"/>
    <col min="12319" max="12319" width="5.7109375" style="119" customWidth="1"/>
    <col min="12320" max="12320" width="40.7109375" style="119" customWidth="1"/>
    <col min="12321" max="12321" width="5.7109375" style="119" customWidth="1"/>
    <col min="12322" max="12322" width="40.7109375" style="119" customWidth="1"/>
    <col min="12323" max="12544" width="11.42578125" style="119"/>
    <col min="12545" max="12545" width="5.7109375" style="119" customWidth="1"/>
    <col min="12546" max="12546" width="40.7109375" style="119" customWidth="1"/>
    <col min="12547" max="12547" width="5.7109375" style="119" customWidth="1"/>
    <col min="12548" max="12548" width="42.7109375" style="119" customWidth="1"/>
    <col min="12549" max="12549" width="5.7109375" style="119" customWidth="1"/>
    <col min="12550" max="12550" width="40.7109375" style="119" customWidth="1"/>
    <col min="12551" max="12551" width="5.7109375" style="119" customWidth="1"/>
    <col min="12552" max="12552" width="40.7109375" style="119" customWidth="1"/>
    <col min="12553" max="12553" width="5.7109375" style="119" customWidth="1"/>
    <col min="12554" max="12554" width="40.7109375" style="119" customWidth="1"/>
    <col min="12555" max="12555" width="5.7109375" style="119" customWidth="1"/>
    <col min="12556" max="12556" width="40.7109375" style="119" customWidth="1"/>
    <col min="12557" max="12557" width="5.7109375" style="119" customWidth="1"/>
    <col min="12558" max="12558" width="40.7109375" style="119" customWidth="1"/>
    <col min="12559" max="12559" width="5.7109375" style="119" customWidth="1"/>
    <col min="12560" max="12560" width="40.7109375" style="119" customWidth="1"/>
    <col min="12561" max="12561" width="5.7109375" style="119" customWidth="1"/>
    <col min="12562" max="12562" width="40.7109375" style="119" customWidth="1"/>
    <col min="12563" max="12563" width="5.7109375" style="119" customWidth="1"/>
    <col min="12564" max="12564" width="40.7109375" style="119" customWidth="1"/>
    <col min="12565" max="12565" width="5.7109375" style="119" customWidth="1"/>
    <col min="12566" max="12566" width="40.7109375" style="119" customWidth="1"/>
    <col min="12567" max="12567" width="5.7109375" style="119" customWidth="1"/>
    <col min="12568" max="12568" width="40.7109375" style="119" customWidth="1"/>
    <col min="12569" max="12569" width="5.7109375" style="119" customWidth="1"/>
    <col min="12570" max="12570" width="40.7109375" style="119" customWidth="1"/>
    <col min="12571" max="12571" width="5.7109375" style="119" customWidth="1"/>
    <col min="12572" max="12572" width="40.7109375" style="119" customWidth="1"/>
    <col min="12573" max="12573" width="5.85546875" style="119" customWidth="1"/>
    <col min="12574" max="12574" width="40.7109375" style="119" customWidth="1"/>
    <col min="12575" max="12575" width="5.7109375" style="119" customWidth="1"/>
    <col min="12576" max="12576" width="40.7109375" style="119" customWidth="1"/>
    <col min="12577" max="12577" width="5.7109375" style="119" customWidth="1"/>
    <col min="12578" max="12578" width="40.7109375" style="119" customWidth="1"/>
    <col min="12579" max="12800" width="11.42578125" style="119"/>
    <col min="12801" max="12801" width="5.7109375" style="119" customWidth="1"/>
    <col min="12802" max="12802" width="40.7109375" style="119" customWidth="1"/>
    <col min="12803" max="12803" width="5.7109375" style="119" customWidth="1"/>
    <col min="12804" max="12804" width="42.7109375" style="119" customWidth="1"/>
    <col min="12805" max="12805" width="5.7109375" style="119" customWidth="1"/>
    <col min="12806" max="12806" width="40.7109375" style="119" customWidth="1"/>
    <col min="12807" max="12807" width="5.7109375" style="119" customWidth="1"/>
    <col min="12808" max="12808" width="40.7109375" style="119" customWidth="1"/>
    <col min="12809" max="12809" width="5.7109375" style="119" customWidth="1"/>
    <col min="12810" max="12810" width="40.7109375" style="119" customWidth="1"/>
    <col min="12811" max="12811" width="5.7109375" style="119" customWidth="1"/>
    <col min="12812" max="12812" width="40.7109375" style="119" customWidth="1"/>
    <col min="12813" max="12813" width="5.7109375" style="119" customWidth="1"/>
    <col min="12814" max="12814" width="40.7109375" style="119" customWidth="1"/>
    <col min="12815" max="12815" width="5.7109375" style="119" customWidth="1"/>
    <col min="12816" max="12816" width="40.7109375" style="119" customWidth="1"/>
    <col min="12817" max="12817" width="5.7109375" style="119" customWidth="1"/>
    <col min="12818" max="12818" width="40.7109375" style="119" customWidth="1"/>
    <col min="12819" max="12819" width="5.7109375" style="119" customWidth="1"/>
    <col min="12820" max="12820" width="40.7109375" style="119" customWidth="1"/>
    <col min="12821" max="12821" width="5.7109375" style="119" customWidth="1"/>
    <col min="12822" max="12822" width="40.7109375" style="119" customWidth="1"/>
    <col min="12823" max="12823" width="5.7109375" style="119" customWidth="1"/>
    <col min="12824" max="12824" width="40.7109375" style="119" customWidth="1"/>
    <col min="12825" max="12825" width="5.7109375" style="119" customWidth="1"/>
    <col min="12826" max="12826" width="40.7109375" style="119" customWidth="1"/>
    <col min="12827" max="12827" width="5.7109375" style="119" customWidth="1"/>
    <col min="12828" max="12828" width="40.7109375" style="119" customWidth="1"/>
    <col min="12829" max="12829" width="5.85546875" style="119" customWidth="1"/>
    <col min="12830" max="12830" width="40.7109375" style="119" customWidth="1"/>
    <col min="12831" max="12831" width="5.7109375" style="119" customWidth="1"/>
    <col min="12832" max="12832" width="40.7109375" style="119" customWidth="1"/>
    <col min="12833" max="12833" width="5.7109375" style="119" customWidth="1"/>
    <col min="12834" max="12834" width="40.7109375" style="119" customWidth="1"/>
    <col min="12835" max="13056" width="11.42578125" style="119"/>
    <col min="13057" max="13057" width="5.7109375" style="119" customWidth="1"/>
    <col min="13058" max="13058" width="40.7109375" style="119" customWidth="1"/>
    <col min="13059" max="13059" width="5.7109375" style="119" customWidth="1"/>
    <col min="13060" max="13060" width="42.7109375" style="119" customWidth="1"/>
    <col min="13061" max="13061" width="5.7109375" style="119" customWidth="1"/>
    <col min="13062" max="13062" width="40.7109375" style="119" customWidth="1"/>
    <col min="13063" max="13063" width="5.7109375" style="119" customWidth="1"/>
    <col min="13064" max="13064" width="40.7109375" style="119" customWidth="1"/>
    <col min="13065" max="13065" width="5.7109375" style="119" customWidth="1"/>
    <col min="13066" max="13066" width="40.7109375" style="119" customWidth="1"/>
    <col min="13067" max="13067" width="5.7109375" style="119" customWidth="1"/>
    <col min="13068" max="13068" width="40.7109375" style="119" customWidth="1"/>
    <col min="13069" max="13069" width="5.7109375" style="119" customWidth="1"/>
    <col min="13070" max="13070" width="40.7109375" style="119" customWidth="1"/>
    <col min="13071" max="13071" width="5.7109375" style="119" customWidth="1"/>
    <col min="13072" max="13072" width="40.7109375" style="119" customWidth="1"/>
    <col min="13073" max="13073" width="5.7109375" style="119" customWidth="1"/>
    <col min="13074" max="13074" width="40.7109375" style="119" customWidth="1"/>
    <col min="13075" max="13075" width="5.7109375" style="119" customWidth="1"/>
    <col min="13076" max="13076" width="40.7109375" style="119" customWidth="1"/>
    <col min="13077" max="13077" width="5.7109375" style="119" customWidth="1"/>
    <col min="13078" max="13078" width="40.7109375" style="119" customWidth="1"/>
    <col min="13079" max="13079" width="5.7109375" style="119" customWidth="1"/>
    <col min="13080" max="13080" width="40.7109375" style="119" customWidth="1"/>
    <col min="13081" max="13081" width="5.7109375" style="119" customWidth="1"/>
    <col min="13082" max="13082" width="40.7109375" style="119" customWidth="1"/>
    <col min="13083" max="13083" width="5.7109375" style="119" customWidth="1"/>
    <col min="13084" max="13084" width="40.7109375" style="119" customWidth="1"/>
    <col min="13085" max="13085" width="5.85546875" style="119" customWidth="1"/>
    <col min="13086" max="13086" width="40.7109375" style="119" customWidth="1"/>
    <col min="13087" max="13087" width="5.7109375" style="119" customWidth="1"/>
    <col min="13088" max="13088" width="40.7109375" style="119" customWidth="1"/>
    <col min="13089" max="13089" width="5.7109375" style="119" customWidth="1"/>
    <col min="13090" max="13090" width="40.7109375" style="119" customWidth="1"/>
    <col min="13091" max="13312" width="11.42578125" style="119"/>
    <col min="13313" max="13313" width="5.7109375" style="119" customWidth="1"/>
    <col min="13314" max="13314" width="40.7109375" style="119" customWidth="1"/>
    <col min="13315" max="13315" width="5.7109375" style="119" customWidth="1"/>
    <col min="13316" max="13316" width="42.7109375" style="119" customWidth="1"/>
    <col min="13317" max="13317" width="5.7109375" style="119" customWidth="1"/>
    <col min="13318" max="13318" width="40.7109375" style="119" customWidth="1"/>
    <col min="13319" max="13319" width="5.7109375" style="119" customWidth="1"/>
    <col min="13320" max="13320" width="40.7109375" style="119" customWidth="1"/>
    <col min="13321" max="13321" width="5.7109375" style="119" customWidth="1"/>
    <col min="13322" max="13322" width="40.7109375" style="119" customWidth="1"/>
    <col min="13323" max="13323" width="5.7109375" style="119" customWidth="1"/>
    <col min="13324" max="13324" width="40.7109375" style="119" customWidth="1"/>
    <col min="13325" max="13325" width="5.7109375" style="119" customWidth="1"/>
    <col min="13326" max="13326" width="40.7109375" style="119" customWidth="1"/>
    <col min="13327" max="13327" width="5.7109375" style="119" customWidth="1"/>
    <col min="13328" max="13328" width="40.7109375" style="119" customWidth="1"/>
    <col min="13329" max="13329" width="5.7109375" style="119" customWidth="1"/>
    <col min="13330" max="13330" width="40.7109375" style="119" customWidth="1"/>
    <col min="13331" max="13331" width="5.7109375" style="119" customWidth="1"/>
    <col min="13332" max="13332" width="40.7109375" style="119" customWidth="1"/>
    <col min="13333" max="13333" width="5.7109375" style="119" customWidth="1"/>
    <col min="13334" max="13334" width="40.7109375" style="119" customWidth="1"/>
    <col min="13335" max="13335" width="5.7109375" style="119" customWidth="1"/>
    <col min="13336" max="13336" width="40.7109375" style="119" customWidth="1"/>
    <col min="13337" max="13337" width="5.7109375" style="119" customWidth="1"/>
    <col min="13338" max="13338" width="40.7109375" style="119" customWidth="1"/>
    <col min="13339" max="13339" width="5.7109375" style="119" customWidth="1"/>
    <col min="13340" max="13340" width="40.7109375" style="119" customWidth="1"/>
    <col min="13341" max="13341" width="5.85546875" style="119" customWidth="1"/>
    <col min="13342" max="13342" width="40.7109375" style="119" customWidth="1"/>
    <col min="13343" max="13343" width="5.7109375" style="119" customWidth="1"/>
    <col min="13344" max="13344" width="40.7109375" style="119" customWidth="1"/>
    <col min="13345" max="13345" width="5.7109375" style="119" customWidth="1"/>
    <col min="13346" max="13346" width="40.7109375" style="119" customWidth="1"/>
    <col min="13347" max="13568" width="11.42578125" style="119"/>
    <col min="13569" max="13569" width="5.7109375" style="119" customWidth="1"/>
    <col min="13570" max="13570" width="40.7109375" style="119" customWidth="1"/>
    <col min="13571" max="13571" width="5.7109375" style="119" customWidth="1"/>
    <col min="13572" max="13572" width="42.7109375" style="119" customWidth="1"/>
    <col min="13573" max="13573" width="5.7109375" style="119" customWidth="1"/>
    <col min="13574" max="13574" width="40.7109375" style="119" customWidth="1"/>
    <col min="13575" max="13575" width="5.7109375" style="119" customWidth="1"/>
    <col min="13576" max="13576" width="40.7109375" style="119" customWidth="1"/>
    <col min="13577" max="13577" width="5.7109375" style="119" customWidth="1"/>
    <col min="13578" max="13578" width="40.7109375" style="119" customWidth="1"/>
    <col min="13579" max="13579" width="5.7109375" style="119" customWidth="1"/>
    <col min="13580" max="13580" width="40.7109375" style="119" customWidth="1"/>
    <col min="13581" max="13581" width="5.7109375" style="119" customWidth="1"/>
    <col min="13582" max="13582" width="40.7109375" style="119" customWidth="1"/>
    <col min="13583" max="13583" width="5.7109375" style="119" customWidth="1"/>
    <col min="13584" max="13584" width="40.7109375" style="119" customWidth="1"/>
    <col min="13585" max="13585" width="5.7109375" style="119" customWidth="1"/>
    <col min="13586" max="13586" width="40.7109375" style="119" customWidth="1"/>
    <col min="13587" max="13587" width="5.7109375" style="119" customWidth="1"/>
    <col min="13588" max="13588" width="40.7109375" style="119" customWidth="1"/>
    <col min="13589" max="13589" width="5.7109375" style="119" customWidth="1"/>
    <col min="13590" max="13590" width="40.7109375" style="119" customWidth="1"/>
    <col min="13591" max="13591" width="5.7109375" style="119" customWidth="1"/>
    <col min="13592" max="13592" width="40.7109375" style="119" customWidth="1"/>
    <col min="13593" max="13593" width="5.7109375" style="119" customWidth="1"/>
    <col min="13594" max="13594" width="40.7109375" style="119" customWidth="1"/>
    <col min="13595" max="13595" width="5.7109375" style="119" customWidth="1"/>
    <col min="13596" max="13596" width="40.7109375" style="119" customWidth="1"/>
    <col min="13597" max="13597" width="5.85546875" style="119" customWidth="1"/>
    <col min="13598" max="13598" width="40.7109375" style="119" customWidth="1"/>
    <col min="13599" max="13599" width="5.7109375" style="119" customWidth="1"/>
    <col min="13600" max="13600" width="40.7109375" style="119" customWidth="1"/>
    <col min="13601" max="13601" width="5.7109375" style="119" customWidth="1"/>
    <col min="13602" max="13602" width="40.7109375" style="119" customWidth="1"/>
    <col min="13603" max="13824" width="11.42578125" style="119"/>
    <col min="13825" max="13825" width="5.7109375" style="119" customWidth="1"/>
    <col min="13826" max="13826" width="40.7109375" style="119" customWidth="1"/>
    <col min="13827" max="13827" width="5.7109375" style="119" customWidth="1"/>
    <col min="13828" max="13828" width="42.7109375" style="119" customWidth="1"/>
    <col min="13829" max="13829" width="5.7109375" style="119" customWidth="1"/>
    <col min="13830" max="13830" width="40.7109375" style="119" customWidth="1"/>
    <col min="13831" max="13831" width="5.7109375" style="119" customWidth="1"/>
    <col min="13832" max="13832" width="40.7109375" style="119" customWidth="1"/>
    <col min="13833" max="13833" width="5.7109375" style="119" customWidth="1"/>
    <col min="13834" max="13834" width="40.7109375" style="119" customWidth="1"/>
    <col min="13835" max="13835" width="5.7109375" style="119" customWidth="1"/>
    <col min="13836" max="13836" width="40.7109375" style="119" customWidth="1"/>
    <col min="13837" max="13837" width="5.7109375" style="119" customWidth="1"/>
    <col min="13838" max="13838" width="40.7109375" style="119" customWidth="1"/>
    <col min="13839" max="13839" width="5.7109375" style="119" customWidth="1"/>
    <col min="13840" max="13840" width="40.7109375" style="119" customWidth="1"/>
    <col min="13841" max="13841" width="5.7109375" style="119" customWidth="1"/>
    <col min="13842" max="13842" width="40.7109375" style="119" customWidth="1"/>
    <col min="13843" max="13843" width="5.7109375" style="119" customWidth="1"/>
    <col min="13844" max="13844" width="40.7109375" style="119" customWidth="1"/>
    <col min="13845" max="13845" width="5.7109375" style="119" customWidth="1"/>
    <col min="13846" max="13846" width="40.7109375" style="119" customWidth="1"/>
    <col min="13847" max="13847" width="5.7109375" style="119" customWidth="1"/>
    <col min="13848" max="13848" width="40.7109375" style="119" customWidth="1"/>
    <col min="13849" max="13849" width="5.7109375" style="119" customWidth="1"/>
    <col min="13850" max="13850" width="40.7109375" style="119" customWidth="1"/>
    <col min="13851" max="13851" width="5.7109375" style="119" customWidth="1"/>
    <col min="13852" max="13852" width="40.7109375" style="119" customWidth="1"/>
    <col min="13853" max="13853" width="5.85546875" style="119" customWidth="1"/>
    <col min="13854" max="13854" width="40.7109375" style="119" customWidth="1"/>
    <col min="13855" max="13855" width="5.7109375" style="119" customWidth="1"/>
    <col min="13856" max="13856" width="40.7109375" style="119" customWidth="1"/>
    <col min="13857" max="13857" width="5.7109375" style="119" customWidth="1"/>
    <col min="13858" max="13858" width="40.7109375" style="119" customWidth="1"/>
    <col min="13859" max="14080" width="11.42578125" style="119"/>
    <col min="14081" max="14081" width="5.7109375" style="119" customWidth="1"/>
    <col min="14082" max="14082" width="40.7109375" style="119" customWidth="1"/>
    <col min="14083" max="14083" width="5.7109375" style="119" customWidth="1"/>
    <col min="14084" max="14084" width="42.7109375" style="119" customWidth="1"/>
    <col min="14085" max="14085" width="5.7109375" style="119" customWidth="1"/>
    <col min="14086" max="14086" width="40.7109375" style="119" customWidth="1"/>
    <col min="14087" max="14087" width="5.7109375" style="119" customWidth="1"/>
    <col min="14088" max="14088" width="40.7109375" style="119" customWidth="1"/>
    <col min="14089" max="14089" width="5.7109375" style="119" customWidth="1"/>
    <col min="14090" max="14090" width="40.7109375" style="119" customWidth="1"/>
    <col min="14091" max="14091" width="5.7109375" style="119" customWidth="1"/>
    <col min="14092" max="14092" width="40.7109375" style="119" customWidth="1"/>
    <col min="14093" max="14093" width="5.7109375" style="119" customWidth="1"/>
    <col min="14094" max="14094" width="40.7109375" style="119" customWidth="1"/>
    <col min="14095" max="14095" width="5.7109375" style="119" customWidth="1"/>
    <col min="14096" max="14096" width="40.7109375" style="119" customWidth="1"/>
    <col min="14097" max="14097" width="5.7109375" style="119" customWidth="1"/>
    <col min="14098" max="14098" width="40.7109375" style="119" customWidth="1"/>
    <col min="14099" max="14099" width="5.7109375" style="119" customWidth="1"/>
    <col min="14100" max="14100" width="40.7109375" style="119" customWidth="1"/>
    <col min="14101" max="14101" width="5.7109375" style="119" customWidth="1"/>
    <col min="14102" max="14102" width="40.7109375" style="119" customWidth="1"/>
    <col min="14103" max="14103" width="5.7109375" style="119" customWidth="1"/>
    <col min="14104" max="14104" width="40.7109375" style="119" customWidth="1"/>
    <col min="14105" max="14105" width="5.7109375" style="119" customWidth="1"/>
    <col min="14106" max="14106" width="40.7109375" style="119" customWidth="1"/>
    <col min="14107" max="14107" width="5.7109375" style="119" customWidth="1"/>
    <col min="14108" max="14108" width="40.7109375" style="119" customWidth="1"/>
    <col min="14109" max="14109" width="5.85546875" style="119" customWidth="1"/>
    <col min="14110" max="14110" width="40.7109375" style="119" customWidth="1"/>
    <col min="14111" max="14111" width="5.7109375" style="119" customWidth="1"/>
    <col min="14112" max="14112" width="40.7109375" style="119" customWidth="1"/>
    <col min="14113" max="14113" width="5.7109375" style="119" customWidth="1"/>
    <col min="14114" max="14114" width="40.7109375" style="119" customWidth="1"/>
    <col min="14115" max="14336" width="11.42578125" style="119"/>
    <col min="14337" max="14337" width="5.7109375" style="119" customWidth="1"/>
    <col min="14338" max="14338" width="40.7109375" style="119" customWidth="1"/>
    <col min="14339" max="14339" width="5.7109375" style="119" customWidth="1"/>
    <col min="14340" max="14340" width="42.7109375" style="119" customWidth="1"/>
    <col min="14341" max="14341" width="5.7109375" style="119" customWidth="1"/>
    <col min="14342" max="14342" width="40.7109375" style="119" customWidth="1"/>
    <col min="14343" max="14343" width="5.7109375" style="119" customWidth="1"/>
    <col min="14344" max="14344" width="40.7109375" style="119" customWidth="1"/>
    <col min="14345" max="14345" width="5.7109375" style="119" customWidth="1"/>
    <col min="14346" max="14346" width="40.7109375" style="119" customWidth="1"/>
    <col min="14347" max="14347" width="5.7109375" style="119" customWidth="1"/>
    <col min="14348" max="14348" width="40.7109375" style="119" customWidth="1"/>
    <col min="14349" max="14349" width="5.7109375" style="119" customWidth="1"/>
    <col min="14350" max="14350" width="40.7109375" style="119" customWidth="1"/>
    <col min="14351" max="14351" width="5.7109375" style="119" customWidth="1"/>
    <col min="14352" max="14352" width="40.7109375" style="119" customWidth="1"/>
    <col min="14353" max="14353" width="5.7109375" style="119" customWidth="1"/>
    <col min="14354" max="14354" width="40.7109375" style="119" customWidth="1"/>
    <col min="14355" max="14355" width="5.7109375" style="119" customWidth="1"/>
    <col min="14356" max="14356" width="40.7109375" style="119" customWidth="1"/>
    <col min="14357" max="14357" width="5.7109375" style="119" customWidth="1"/>
    <col min="14358" max="14358" width="40.7109375" style="119" customWidth="1"/>
    <col min="14359" max="14359" width="5.7109375" style="119" customWidth="1"/>
    <col min="14360" max="14360" width="40.7109375" style="119" customWidth="1"/>
    <col min="14361" max="14361" width="5.7109375" style="119" customWidth="1"/>
    <col min="14362" max="14362" width="40.7109375" style="119" customWidth="1"/>
    <col min="14363" max="14363" width="5.7109375" style="119" customWidth="1"/>
    <col min="14364" max="14364" width="40.7109375" style="119" customWidth="1"/>
    <col min="14365" max="14365" width="5.85546875" style="119" customWidth="1"/>
    <col min="14366" max="14366" width="40.7109375" style="119" customWidth="1"/>
    <col min="14367" max="14367" width="5.7109375" style="119" customWidth="1"/>
    <col min="14368" max="14368" width="40.7109375" style="119" customWidth="1"/>
    <col min="14369" max="14369" width="5.7109375" style="119" customWidth="1"/>
    <col min="14370" max="14370" width="40.7109375" style="119" customWidth="1"/>
    <col min="14371" max="14592" width="11.42578125" style="119"/>
    <col min="14593" max="14593" width="5.7109375" style="119" customWidth="1"/>
    <col min="14594" max="14594" width="40.7109375" style="119" customWidth="1"/>
    <col min="14595" max="14595" width="5.7109375" style="119" customWidth="1"/>
    <col min="14596" max="14596" width="42.7109375" style="119" customWidth="1"/>
    <col min="14597" max="14597" width="5.7109375" style="119" customWidth="1"/>
    <col min="14598" max="14598" width="40.7109375" style="119" customWidth="1"/>
    <col min="14599" max="14599" width="5.7109375" style="119" customWidth="1"/>
    <col min="14600" max="14600" width="40.7109375" style="119" customWidth="1"/>
    <col min="14601" max="14601" width="5.7109375" style="119" customWidth="1"/>
    <col min="14602" max="14602" width="40.7109375" style="119" customWidth="1"/>
    <col min="14603" max="14603" width="5.7109375" style="119" customWidth="1"/>
    <col min="14604" max="14604" width="40.7109375" style="119" customWidth="1"/>
    <col min="14605" max="14605" width="5.7109375" style="119" customWidth="1"/>
    <col min="14606" max="14606" width="40.7109375" style="119" customWidth="1"/>
    <col min="14607" max="14607" width="5.7109375" style="119" customWidth="1"/>
    <col min="14608" max="14608" width="40.7109375" style="119" customWidth="1"/>
    <col min="14609" max="14609" width="5.7109375" style="119" customWidth="1"/>
    <col min="14610" max="14610" width="40.7109375" style="119" customWidth="1"/>
    <col min="14611" max="14611" width="5.7109375" style="119" customWidth="1"/>
    <col min="14612" max="14612" width="40.7109375" style="119" customWidth="1"/>
    <col min="14613" max="14613" width="5.7109375" style="119" customWidth="1"/>
    <col min="14614" max="14614" width="40.7109375" style="119" customWidth="1"/>
    <col min="14615" max="14615" width="5.7109375" style="119" customWidth="1"/>
    <col min="14616" max="14616" width="40.7109375" style="119" customWidth="1"/>
    <col min="14617" max="14617" width="5.7109375" style="119" customWidth="1"/>
    <col min="14618" max="14618" width="40.7109375" style="119" customWidth="1"/>
    <col min="14619" max="14619" width="5.7109375" style="119" customWidth="1"/>
    <col min="14620" max="14620" width="40.7109375" style="119" customWidth="1"/>
    <col min="14621" max="14621" width="5.85546875" style="119" customWidth="1"/>
    <col min="14622" max="14622" width="40.7109375" style="119" customWidth="1"/>
    <col min="14623" max="14623" width="5.7109375" style="119" customWidth="1"/>
    <col min="14624" max="14624" width="40.7109375" style="119" customWidth="1"/>
    <col min="14625" max="14625" width="5.7109375" style="119" customWidth="1"/>
    <col min="14626" max="14626" width="40.7109375" style="119" customWidth="1"/>
    <col min="14627" max="14848" width="11.42578125" style="119"/>
    <col min="14849" max="14849" width="5.7109375" style="119" customWidth="1"/>
    <col min="14850" max="14850" width="40.7109375" style="119" customWidth="1"/>
    <col min="14851" max="14851" width="5.7109375" style="119" customWidth="1"/>
    <col min="14852" max="14852" width="42.7109375" style="119" customWidth="1"/>
    <col min="14853" max="14853" width="5.7109375" style="119" customWidth="1"/>
    <col min="14854" max="14854" width="40.7109375" style="119" customWidth="1"/>
    <col min="14855" max="14855" width="5.7109375" style="119" customWidth="1"/>
    <col min="14856" max="14856" width="40.7109375" style="119" customWidth="1"/>
    <col min="14857" max="14857" width="5.7109375" style="119" customWidth="1"/>
    <col min="14858" max="14858" width="40.7109375" style="119" customWidth="1"/>
    <col min="14859" max="14859" width="5.7109375" style="119" customWidth="1"/>
    <col min="14860" max="14860" width="40.7109375" style="119" customWidth="1"/>
    <col min="14861" max="14861" width="5.7109375" style="119" customWidth="1"/>
    <col min="14862" max="14862" width="40.7109375" style="119" customWidth="1"/>
    <col min="14863" max="14863" width="5.7109375" style="119" customWidth="1"/>
    <col min="14864" max="14864" width="40.7109375" style="119" customWidth="1"/>
    <col min="14865" max="14865" width="5.7109375" style="119" customWidth="1"/>
    <col min="14866" max="14866" width="40.7109375" style="119" customWidth="1"/>
    <col min="14867" max="14867" width="5.7109375" style="119" customWidth="1"/>
    <col min="14868" max="14868" width="40.7109375" style="119" customWidth="1"/>
    <col min="14869" max="14869" width="5.7109375" style="119" customWidth="1"/>
    <col min="14870" max="14870" width="40.7109375" style="119" customWidth="1"/>
    <col min="14871" max="14871" width="5.7109375" style="119" customWidth="1"/>
    <col min="14872" max="14872" width="40.7109375" style="119" customWidth="1"/>
    <col min="14873" max="14873" width="5.7109375" style="119" customWidth="1"/>
    <col min="14874" max="14874" width="40.7109375" style="119" customWidth="1"/>
    <col min="14875" max="14875" width="5.7109375" style="119" customWidth="1"/>
    <col min="14876" max="14876" width="40.7109375" style="119" customWidth="1"/>
    <col min="14877" max="14877" width="5.85546875" style="119" customWidth="1"/>
    <col min="14878" max="14878" width="40.7109375" style="119" customWidth="1"/>
    <col min="14879" max="14879" width="5.7109375" style="119" customWidth="1"/>
    <col min="14880" max="14880" width="40.7109375" style="119" customWidth="1"/>
    <col min="14881" max="14881" width="5.7109375" style="119" customWidth="1"/>
    <col min="14882" max="14882" width="40.7109375" style="119" customWidth="1"/>
    <col min="14883" max="15104" width="11.42578125" style="119"/>
    <col min="15105" max="15105" width="5.7109375" style="119" customWidth="1"/>
    <col min="15106" max="15106" width="40.7109375" style="119" customWidth="1"/>
    <col min="15107" max="15107" width="5.7109375" style="119" customWidth="1"/>
    <col min="15108" max="15108" width="42.7109375" style="119" customWidth="1"/>
    <col min="15109" max="15109" width="5.7109375" style="119" customWidth="1"/>
    <col min="15110" max="15110" width="40.7109375" style="119" customWidth="1"/>
    <col min="15111" max="15111" width="5.7109375" style="119" customWidth="1"/>
    <col min="15112" max="15112" width="40.7109375" style="119" customWidth="1"/>
    <col min="15113" max="15113" width="5.7109375" style="119" customWidth="1"/>
    <col min="15114" max="15114" width="40.7109375" style="119" customWidth="1"/>
    <col min="15115" max="15115" width="5.7109375" style="119" customWidth="1"/>
    <col min="15116" max="15116" width="40.7109375" style="119" customWidth="1"/>
    <col min="15117" max="15117" width="5.7109375" style="119" customWidth="1"/>
    <col min="15118" max="15118" width="40.7109375" style="119" customWidth="1"/>
    <col min="15119" max="15119" width="5.7109375" style="119" customWidth="1"/>
    <col min="15120" max="15120" width="40.7109375" style="119" customWidth="1"/>
    <col min="15121" max="15121" width="5.7109375" style="119" customWidth="1"/>
    <col min="15122" max="15122" width="40.7109375" style="119" customWidth="1"/>
    <col min="15123" max="15123" width="5.7109375" style="119" customWidth="1"/>
    <col min="15124" max="15124" width="40.7109375" style="119" customWidth="1"/>
    <col min="15125" max="15125" width="5.7109375" style="119" customWidth="1"/>
    <col min="15126" max="15126" width="40.7109375" style="119" customWidth="1"/>
    <col min="15127" max="15127" width="5.7109375" style="119" customWidth="1"/>
    <col min="15128" max="15128" width="40.7109375" style="119" customWidth="1"/>
    <col min="15129" max="15129" width="5.7109375" style="119" customWidth="1"/>
    <col min="15130" max="15130" width="40.7109375" style="119" customWidth="1"/>
    <col min="15131" max="15131" width="5.7109375" style="119" customWidth="1"/>
    <col min="15132" max="15132" width="40.7109375" style="119" customWidth="1"/>
    <col min="15133" max="15133" width="5.85546875" style="119" customWidth="1"/>
    <col min="15134" max="15134" width="40.7109375" style="119" customWidth="1"/>
    <col min="15135" max="15135" width="5.7109375" style="119" customWidth="1"/>
    <col min="15136" max="15136" width="40.7109375" style="119" customWidth="1"/>
    <col min="15137" max="15137" width="5.7109375" style="119" customWidth="1"/>
    <col min="15138" max="15138" width="40.7109375" style="119" customWidth="1"/>
    <col min="15139" max="15360" width="11.42578125" style="119"/>
    <col min="15361" max="15361" width="5.7109375" style="119" customWidth="1"/>
    <col min="15362" max="15362" width="40.7109375" style="119" customWidth="1"/>
    <col min="15363" max="15363" width="5.7109375" style="119" customWidth="1"/>
    <col min="15364" max="15364" width="42.7109375" style="119" customWidth="1"/>
    <col min="15365" max="15365" width="5.7109375" style="119" customWidth="1"/>
    <col min="15366" max="15366" width="40.7109375" style="119" customWidth="1"/>
    <col min="15367" max="15367" width="5.7109375" style="119" customWidth="1"/>
    <col min="15368" max="15368" width="40.7109375" style="119" customWidth="1"/>
    <col min="15369" max="15369" width="5.7109375" style="119" customWidth="1"/>
    <col min="15370" max="15370" width="40.7109375" style="119" customWidth="1"/>
    <col min="15371" max="15371" width="5.7109375" style="119" customWidth="1"/>
    <col min="15372" max="15372" width="40.7109375" style="119" customWidth="1"/>
    <col min="15373" max="15373" width="5.7109375" style="119" customWidth="1"/>
    <col min="15374" max="15374" width="40.7109375" style="119" customWidth="1"/>
    <col min="15375" max="15375" width="5.7109375" style="119" customWidth="1"/>
    <col min="15376" max="15376" width="40.7109375" style="119" customWidth="1"/>
    <col min="15377" max="15377" width="5.7109375" style="119" customWidth="1"/>
    <col min="15378" max="15378" width="40.7109375" style="119" customWidth="1"/>
    <col min="15379" max="15379" width="5.7109375" style="119" customWidth="1"/>
    <col min="15380" max="15380" width="40.7109375" style="119" customWidth="1"/>
    <col min="15381" max="15381" width="5.7109375" style="119" customWidth="1"/>
    <col min="15382" max="15382" width="40.7109375" style="119" customWidth="1"/>
    <col min="15383" max="15383" width="5.7109375" style="119" customWidth="1"/>
    <col min="15384" max="15384" width="40.7109375" style="119" customWidth="1"/>
    <col min="15385" max="15385" width="5.7109375" style="119" customWidth="1"/>
    <col min="15386" max="15386" width="40.7109375" style="119" customWidth="1"/>
    <col min="15387" max="15387" width="5.7109375" style="119" customWidth="1"/>
    <col min="15388" max="15388" width="40.7109375" style="119" customWidth="1"/>
    <col min="15389" max="15389" width="5.85546875" style="119" customWidth="1"/>
    <col min="15390" max="15390" width="40.7109375" style="119" customWidth="1"/>
    <col min="15391" max="15391" width="5.7109375" style="119" customWidth="1"/>
    <col min="15392" max="15392" width="40.7109375" style="119" customWidth="1"/>
    <col min="15393" max="15393" width="5.7109375" style="119" customWidth="1"/>
    <col min="15394" max="15394" width="40.7109375" style="119" customWidth="1"/>
    <col min="15395" max="15616" width="11.42578125" style="119"/>
    <col min="15617" max="15617" width="5.7109375" style="119" customWidth="1"/>
    <col min="15618" max="15618" width="40.7109375" style="119" customWidth="1"/>
    <col min="15619" max="15619" width="5.7109375" style="119" customWidth="1"/>
    <col min="15620" max="15620" width="42.7109375" style="119" customWidth="1"/>
    <col min="15621" max="15621" width="5.7109375" style="119" customWidth="1"/>
    <col min="15622" max="15622" width="40.7109375" style="119" customWidth="1"/>
    <col min="15623" max="15623" width="5.7109375" style="119" customWidth="1"/>
    <col min="15624" max="15624" width="40.7109375" style="119" customWidth="1"/>
    <col min="15625" max="15625" width="5.7109375" style="119" customWidth="1"/>
    <col min="15626" max="15626" width="40.7109375" style="119" customWidth="1"/>
    <col min="15627" max="15627" width="5.7109375" style="119" customWidth="1"/>
    <col min="15628" max="15628" width="40.7109375" style="119" customWidth="1"/>
    <col min="15629" max="15629" width="5.7109375" style="119" customWidth="1"/>
    <col min="15630" max="15630" width="40.7109375" style="119" customWidth="1"/>
    <col min="15631" max="15631" width="5.7109375" style="119" customWidth="1"/>
    <col min="15632" max="15632" width="40.7109375" style="119" customWidth="1"/>
    <col min="15633" max="15633" width="5.7109375" style="119" customWidth="1"/>
    <col min="15634" max="15634" width="40.7109375" style="119" customWidth="1"/>
    <col min="15635" max="15635" width="5.7109375" style="119" customWidth="1"/>
    <col min="15636" max="15636" width="40.7109375" style="119" customWidth="1"/>
    <col min="15637" max="15637" width="5.7109375" style="119" customWidth="1"/>
    <col min="15638" max="15638" width="40.7109375" style="119" customWidth="1"/>
    <col min="15639" max="15639" width="5.7109375" style="119" customWidth="1"/>
    <col min="15640" max="15640" width="40.7109375" style="119" customWidth="1"/>
    <col min="15641" max="15641" width="5.7109375" style="119" customWidth="1"/>
    <col min="15642" max="15642" width="40.7109375" style="119" customWidth="1"/>
    <col min="15643" max="15643" width="5.7109375" style="119" customWidth="1"/>
    <col min="15644" max="15644" width="40.7109375" style="119" customWidth="1"/>
    <col min="15645" max="15645" width="5.85546875" style="119" customWidth="1"/>
    <col min="15646" max="15646" width="40.7109375" style="119" customWidth="1"/>
    <col min="15647" max="15647" width="5.7109375" style="119" customWidth="1"/>
    <col min="15648" max="15648" width="40.7109375" style="119" customWidth="1"/>
    <col min="15649" max="15649" width="5.7109375" style="119" customWidth="1"/>
    <col min="15650" max="15650" width="40.7109375" style="119" customWidth="1"/>
    <col min="15651" max="15872" width="11.42578125" style="119"/>
    <col min="15873" max="15873" width="5.7109375" style="119" customWidth="1"/>
    <col min="15874" max="15874" width="40.7109375" style="119" customWidth="1"/>
    <col min="15875" max="15875" width="5.7109375" style="119" customWidth="1"/>
    <col min="15876" max="15876" width="42.7109375" style="119" customWidth="1"/>
    <col min="15877" max="15877" width="5.7109375" style="119" customWidth="1"/>
    <col min="15878" max="15878" width="40.7109375" style="119" customWidth="1"/>
    <col min="15879" max="15879" width="5.7109375" style="119" customWidth="1"/>
    <col min="15880" max="15880" width="40.7109375" style="119" customWidth="1"/>
    <col min="15881" max="15881" width="5.7109375" style="119" customWidth="1"/>
    <col min="15882" max="15882" width="40.7109375" style="119" customWidth="1"/>
    <col min="15883" max="15883" width="5.7109375" style="119" customWidth="1"/>
    <col min="15884" max="15884" width="40.7109375" style="119" customWidth="1"/>
    <col min="15885" max="15885" width="5.7109375" style="119" customWidth="1"/>
    <col min="15886" max="15886" width="40.7109375" style="119" customWidth="1"/>
    <col min="15887" max="15887" width="5.7109375" style="119" customWidth="1"/>
    <col min="15888" max="15888" width="40.7109375" style="119" customWidth="1"/>
    <col min="15889" max="15889" width="5.7109375" style="119" customWidth="1"/>
    <col min="15890" max="15890" width="40.7109375" style="119" customWidth="1"/>
    <col min="15891" max="15891" width="5.7109375" style="119" customWidth="1"/>
    <col min="15892" max="15892" width="40.7109375" style="119" customWidth="1"/>
    <col min="15893" max="15893" width="5.7109375" style="119" customWidth="1"/>
    <col min="15894" max="15894" width="40.7109375" style="119" customWidth="1"/>
    <col min="15895" max="15895" width="5.7109375" style="119" customWidth="1"/>
    <col min="15896" max="15896" width="40.7109375" style="119" customWidth="1"/>
    <col min="15897" max="15897" width="5.7109375" style="119" customWidth="1"/>
    <col min="15898" max="15898" width="40.7109375" style="119" customWidth="1"/>
    <col min="15899" max="15899" width="5.7109375" style="119" customWidth="1"/>
    <col min="15900" max="15900" width="40.7109375" style="119" customWidth="1"/>
    <col min="15901" max="15901" width="5.85546875" style="119" customWidth="1"/>
    <col min="15902" max="15902" width="40.7109375" style="119" customWidth="1"/>
    <col min="15903" max="15903" width="5.7109375" style="119" customWidth="1"/>
    <col min="15904" max="15904" width="40.7109375" style="119" customWidth="1"/>
    <col min="15905" max="15905" width="5.7109375" style="119" customWidth="1"/>
    <col min="15906" max="15906" width="40.7109375" style="119" customWidth="1"/>
    <col min="15907" max="16128" width="11.42578125" style="119"/>
    <col min="16129" max="16129" width="5.7109375" style="119" customWidth="1"/>
    <col min="16130" max="16130" width="40.7109375" style="119" customWidth="1"/>
    <col min="16131" max="16131" width="5.7109375" style="119" customWidth="1"/>
    <col min="16132" max="16132" width="42.7109375" style="119" customWidth="1"/>
    <col min="16133" max="16133" width="5.7109375" style="119" customWidth="1"/>
    <col min="16134" max="16134" width="40.7109375" style="119" customWidth="1"/>
    <col min="16135" max="16135" width="5.7109375" style="119" customWidth="1"/>
    <col min="16136" max="16136" width="40.7109375" style="119" customWidth="1"/>
    <col min="16137" max="16137" width="5.7109375" style="119" customWidth="1"/>
    <col min="16138" max="16138" width="40.7109375" style="119" customWidth="1"/>
    <col min="16139" max="16139" width="5.7109375" style="119" customWidth="1"/>
    <col min="16140" max="16140" width="40.7109375" style="119" customWidth="1"/>
    <col min="16141" max="16141" width="5.7109375" style="119" customWidth="1"/>
    <col min="16142" max="16142" width="40.7109375" style="119" customWidth="1"/>
    <col min="16143" max="16143" width="5.7109375" style="119" customWidth="1"/>
    <col min="16144" max="16144" width="40.7109375" style="119" customWidth="1"/>
    <col min="16145" max="16145" width="5.7109375" style="119" customWidth="1"/>
    <col min="16146" max="16146" width="40.7109375" style="119" customWidth="1"/>
    <col min="16147" max="16147" width="5.7109375" style="119" customWidth="1"/>
    <col min="16148" max="16148" width="40.7109375" style="119" customWidth="1"/>
    <col min="16149" max="16149" width="5.7109375" style="119" customWidth="1"/>
    <col min="16150" max="16150" width="40.7109375" style="119" customWidth="1"/>
    <col min="16151" max="16151" width="5.7109375" style="119" customWidth="1"/>
    <col min="16152" max="16152" width="40.7109375" style="119" customWidth="1"/>
    <col min="16153" max="16153" width="5.7109375" style="119" customWidth="1"/>
    <col min="16154" max="16154" width="40.7109375" style="119" customWidth="1"/>
    <col min="16155" max="16155" width="5.7109375" style="119" customWidth="1"/>
    <col min="16156" max="16156" width="40.7109375" style="119" customWidth="1"/>
    <col min="16157" max="16157" width="5.85546875" style="119" customWidth="1"/>
    <col min="16158" max="16158" width="40.7109375" style="119" customWidth="1"/>
    <col min="16159" max="16159" width="5.7109375" style="119" customWidth="1"/>
    <col min="16160" max="16160" width="40.7109375" style="119" customWidth="1"/>
    <col min="16161" max="16161" width="5.7109375" style="119" customWidth="1"/>
    <col min="16162" max="16162" width="40.7109375" style="119" customWidth="1"/>
    <col min="16163" max="16384" width="11.42578125" style="119"/>
  </cols>
  <sheetData>
    <row r="1" spans="1:34" x14ac:dyDescent="0.2">
      <c r="A1" s="106">
        <v>1</v>
      </c>
      <c r="B1" s="107" t="s">
        <v>349</v>
      </c>
      <c r="C1" s="108">
        <v>14</v>
      </c>
      <c r="D1" s="109" t="s">
        <v>350</v>
      </c>
      <c r="E1" s="106">
        <v>2</v>
      </c>
      <c r="F1" s="107" t="s">
        <v>351</v>
      </c>
      <c r="G1" s="110">
        <v>26</v>
      </c>
      <c r="H1" s="111" t="s">
        <v>352</v>
      </c>
      <c r="I1" s="112">
        <v>2911</v>
      </c>
      <c r="J1" s="113" t="s">
        <v>353</v>
      </c>
      <c r="K1" s="114">
        <v>393</v>
      </c>
      <c r="L1" s="115" t="s">
        <v>354</v>
      </c>
      <c r="M1" s="112">
        <v>4286</v>
      </c>
      <c r="N1" s="113" t="s">
        <v>355</v>
      </c>
      <c r="O1" s="114">
        <v>464</v>
      </c>
      <c r="P1" s="115" t="s">
        <v>356</v>
      </c>
      <c r="Q1" s="114">
        <v>514</v>
      </c>
      <c r="R1" s="115" t="s">
        <v>357</v>
      </c>
      <c r="S1" s="116">
        <v>61</v>
      </c>
      <c r="T1" s="117" t="s">
        <v>223</v>
      </c>
      <c r="U1" s="114">
        <v>626</v>
      </c>
      <c r="V1" s="115" t="s">
        <v>117</v>
      </c>
      <c r="W1" s="114">
        <v>645</v>
      </c>
      <c r="X1" s="115" t="s">
        <v>358</v>
      </c>
      <c r="Y1" s="114">
        <v>672</v>
      </c>
      <c r="Z1" s="115" t="s">
        <v>359</v>
      </c>
      <c r="AA1" s="118">
        <v>708</v>
      </c>
      <c r="AB1" s="118" t="s">
        <v>207</v>
      </c>
      <c r="AC1" s="118">
        <v>763</v>
      </c>
      <c r="AD1" s="118" t="s">
        <v>360</v>
      </c>
      <c r="AE1" s="118">
        <v>789</v>
      </c>
      <c r="AF1" s="118" t="s">
        <v>361</v>
      </c>
    </row>
    <row r="2" spans="1:34" ht="12.75" customHeight="1" x14ac:dyDescent="0.2">
      <c r="A2" s="108">
        <v>10</v>
      </c>
      <c r="B2" s="109" t="s">
        <v>362</v>
      </c>
      <c r="C2" s="114">
        <v>142</v>
      </c>
      <c r="D2" s="120" t="s">
        <v>363</v>
      </c>
      <c r="E2" s="110">
        <v>20</v>
      </c>
      <c r="F2" s="111" t="s">
        <v>364</v>
      </c>
      <c r="G2" s="110"/>
      <c r="H2" s="111" t="s">
        <v>365</v>
      </c>
      <c r="I2" s="114">
        <v>293</v>
      </c>
      <c r="J2" s="115" t="s">
        <v>366</v>
      </c>
      <c r="K2" s="112">
        <v>3931</v>
      </c>
      <c r="L2" s="113" t="s">
        <v>367</v>
      </c>
      <c r="M2" s="112">
        <v>4287</v>
      </c>
      <c r="N2" s="113" t="s">
        <v>368</v>
      </c>
      <c r="O2" s="114"/>
      <c r="P2" s="115" t="s">
        <v>369</v>
      </c>
      <c r="Q2" s="114">
        <v>515</v>
      </c>
      <c r="R2" s="115" t="s">
        <v>370</v>
      </c>
      <c r="S2" s="114">
        <v>611</v>
      </c>
      <c r="T2" s="115" t="s">
        <v>371</v>
      </c>
      <c r="U2" s="113">
        <v>6261</v>
      </c>
      <c r="V2" s="113" t="s">
        <v>372</v>
      </c>
      <c r="W2" s="113">
        <v>6451</v>
      </c>
      <c r="X2" s="113" t="s">
        <v>373</v>
      </c>
      <c r="Y2" s="114">
        <v>673</v>
      </c>
      <c r="Z2" s="115" t="s">
        <v>374</v>
      </c>
      <c r="AA2" s="121">
        <v>7081</v>
      </c>
      <c r="AB2" s="121" t="s">
        <v>375</v>
      </c>
      <c r="AC2" s="118">
        <v>764</v>
      </c>
      <c r="AD2" s="118" t="s">
        <v>376</v>
      </c>
      <c r="AE2" s="121">
        <v>7891</v>
      </c>
      <c r="AF2" s="121" t="s">
        <v>377</v>
      </c>
    </row>
    <row r="3" spans="1:34" ht="17.25" customHeight="1" x14ac:dyDescent="0.2">
      <c r="A3" s="114">
        <v>102</v>
      </c>
      <c r="B3" s="120" t="s">
        <v>378</v>
      </c>
      <c r="C3" s="112">
        <v>1424</v>
      </c>
      <c r="D3" s="122" t="s">
        <v>379</v>
      </c>
      <c r="E3" s="114">
        <v>201</v>
      </c>
      <c r="F3" s="115" t="s">
        <v>380</v>
      </c>
      <c r="G3" s="114">
        <v>261</v>
      </c>
      <c r="H3" s="115" t="s">
        <v>381</v>
      </c>
      <c r="I3" s="115">
        <v>294</v>
      </c>
      <c r="J3" s="115" t="s">
        <v>382</v>
      </c>
      <c r="K3" s="112">
        <v>3935</v>
      </c>
      <c r="L3" s="113" t="s">
        <v>383</v>
      </c>
      <c r="O3" s="114">
        <v>465</v>
      </c>
      <c r="P3" s="115" t="s">
        <v>384</v>
      </c>
      <c r="Q3" s="114">
        <v>516</v>
      </c>
      <c r="R3" s="115" t="s">
        <v>385</v>
      </c>
      <c r="S3" s="114">
        <v>612</v>
      </c>
      <c r="T3" s="115" t="s">
        <v>386</v>
      </c>
      <c r="U3" s="113">
        <v>6263</v>
      </c>
      <c r="V3" s="113" t="s">
        <v>387</v>
      </c>
      <c r="W3" s="113">
        <v>6452</v>
      </c>
      <c r="X3" s="113" t="s">
        <v>388</v>
      </c>
      <c r="Y3" s="114">
        <v>675</v>
      </c>
      <c r="Z3" s="115" t="s">
        <v>389</v>
      </c>
      <c r="AA3" s="121"/>
      <c r="AB3" s="121" t="s">
        <v>390</v>
      </c>
      <c r="AC3" s="118">
        <v>765</v>
      </c>
      <c r="AD3" s="118" t="s">
        <v>391</v>
      </c>
      <c r="AE3" s="121">
        <v>7893</v>
      </c>
      <c r="AF3" s="121" t="s">
        <v>392</v>
      </c>
    </row>
    <row r="4" spans="1:34" ht="22.5" x14ac:dyDescent="0.2">
      <c r="A4" s="112">
        <v>1021</v>
      </c>
      <c r="B4" s="122" t="s">
        <v>393</v>
      </c>
      <c r="C4" s="112"/>
      <c r="D4" s="122" t="s">
        <v>394</v>
      </c>
      <c r="E4" s="112">
        <v>2011</v>
      </c>
      <c r="F4" s="113" t="s">
        <v>395</v>
      </c>
      <c r="G4" s="112">
        <v>2611</v>
      </c>
      <c r="H4" s="113" t="s">
        <v>396</v>
      </c>
      <c r="J4" s="115" t="s">
        <v>397</v>
      </c>
      <c r="K4" s="114">
        <v>394</v>
      </c>
      <c r="L4" s="115" t="s">
        <v>398</v>
      </c>
      <c r="M4" s="123">
        <v>43</v>
      </c>
      <c r="N4" s="124" t="s">
        <v>399</v>
      </c>
      <c r="O4" s="114"/>
      <c r="P4" s="115" t="s">
        <v>369</v>
      </c>
      <c r="Q4" s="114">
        <v>517</v>
      </c>
      <c r="R4" s="115" t="s">
        <v>400</v>
      </c>
      <c r="S4" s="113">
        <v>6122</v>
      </c>
      <c r="T4" s="113" t="s">
        <v>401</v>
      </c>
      <c r="U4" s="113">
        <v>6265</v>
      </c>
      <c r="V4" s="113" t="s">
        <v>402</v>
      </c>
      <c r="W4" s="113">
        <v>6453</v>
      </c>
      <c r="X4" s="113" t="s">
        <v>403</v>
      </c>
      <c r="Y4" s="113">
        <v>6751</v>
      </c>
      <c r="Z4" s="113" t="s">
        <v>364</v>
      </c>
      <c r="AA4" s="121">
        <v>7082</v>
      </c>
      <c r="AB4" s="121" t="s">
        <v>404</v>
      </c>
      <c r="AC4" s="118">
        <v>766</v>
      </c>
      <c r="AD4" s="118" t="s">
        <v>405</v>
      </c>
      <c r="AE4" s="121">
        <v>7894</v>
      </c>
      <c r="AF4" s="121" t="s">
        <v>406</v>
      </c>
    </row>
    <row r="5" spans="1:34" x14ac:dyDescent="0.2">
      <c r="A5" s="112">
        <v>1022</v>
      </c>
      <c r="B5" s="122" t="s">
        <v>407</v>
      </c>
      <c r="C5" s="114">
        <v>143</v>
      </c>
      <c r="D5" s="120" t="s">
        <v>408</v>
      </c>
      <c r="E5" s="112">
        <v>2012</v>
      </c>
      <c r="F5" s="113" t="s">
        <v>409</v>
      </c>
      <c r="G5" s="112">
        <v>2618</v>
      </c>
      <c r="H5" s="113" t="s">
        <v>410</v>
      </c>
      <c r="I5" s="114">
        <v>296</v>
      </c>
      <c r="J5" s="115" t="s">
        <v>411</v>
      </c>
      <c r="K5" s="112">
        <v>3941</v>
      </c>
      <c r="L5" s="113" t="s">
        <v>412</v>
      </c>
      <c r="M5" s="114">
        <v>431</v>
      </c>
      <c r="N5" s="115" t="s">
        <v>413</v>
      </c>
      <c r="O5" s="114">
        <v>466</v>
      </c>
      <c r="P5" s="115" t="s">
        <v>414</v>
      </c>
      <c r="Q5" s="114">
        <v>518</v>
      </c>
      <c r="R5" s="115" t="s">
        <v>415</v>
      </c>
      <c r="S5" s="113">
        <v>6125</v>
      </c>
      <c r="T5" s="113" t="s">
        <v>416</v>
      </c>
      <c r="U5" s="113">
        <v>6268</v>
      </c>
      <c r="V5" s="113" t="s">
        <v>417</v>
      </c>
      <c r="W5" s="113">
        <v>6454</v>
      </c>
      <c r="X5" s="113" t="s">
        <v>418</v>
      </c>
      <c r="Y5" s="113">
        <v>6752</v>
      </c>
      <c r="Z5" s="113" t="s">
        <v>419</v>
      </c>
      <c r="AA5" s="121">
        <v>7083</v>
      </c>
      <c r="AB5" s="121" t="s">
        <v>420</v>
      </c>
      <c r="AC5" s="118">
        <v>767</v>
      </c>
      <c r="AD5" s="118" t="s">
        <v>421</v>
      </c>
      <c r="AE5" s="121">
        <v>7895</v>
      </c>
      <c r="AF5" s="121" t="s">
        <v>422</v>
      </c>
    </row>
    <row r="6" spans="1:34" x14ac:dyDescent="0.2">
      <c r="A6" s="112">
        <v>1023</v>
      </c>
      <c r="B6" s="122" t="s">
        <v>423</v>
      </c>
      <c r="C6" s="114">
        <v>144</v>
      </c>
      <c r="D6" s="120" t="s">
        <v>424</v>
      </c>
      <c r="E6" s="114">
        <v>203</v>
      </c>
      <c r="F6" s="115" t="s">
        <v>425</v>
      </c>
      <c r="G6" s="114">
        <v>266</v>
      </c>
      <c r="H6" s="115" t="s">
        <v>426</v>
      </c>
      <c r="I6" s="114"/>
      <c r="J6" s="115" t="s">
        <v>427</v>
      </c>
      <c r="K6" s="112">
        <v>3945</v>
      </c>
      <c r="L6" s="113" t="s">
        <v>428</v>
      </c>
      <c r="M6" s="114">
        <v>437</v>
      </c>
      <c r="N6" s="115" t="s">
        <v>429</v>
      </c>
      <c r="O6" s="114">
        <v>467</v>
      </c>
      <c r="P6" s="115" t="s">
        <v>430</v>
      </c>
      <c r="Q6" s="113">
        <v>5186</v>
      </c>
      <c r="R6" s="113" t="s">
        <v>431</v>
      </c>
      <c r="S6" s="114">
        <v>613</v>
      </c>
      <c r="T6" s="115" t="s">
        <v>84</v>
      </c>
      <c r="U6" s="114">
        <v>627</v>
      </c>
      <c r="V6" s="115" t="s">
        <v>432</v>
      </c>
      <c r="W6" s="113">
        <v>6458</v>
      </c>
      <c r="X6" s="113" t="s">
        <v>433</v>
      </c>
      <c r="Y6" s="113">
        <v>6754</v>
      </c>
      <c r="Z6" s="113" t="s">
        <v>434</v>
      </c>
      <c r="AA6" s="121">
        <v>7084</v>
      </c>
      <c r="AB6" s="121" t="s">
        <v>435</v>
      </c>
      <c r="AD6" s="118" t="s">
        <v>369</v>
      </c>
      <c r="AE6" s="121"/>
      <c r="AF6" s="121" t="s">
        <v>436</v>
      </c>
    </row>
    <row r="7" spans="1:34" ht="12.75" customHeight="1" x14ac:dyDescent="0.2">
      <c r="A7" s="125">
        <v>10231</v>
      </c>
      <c r="B7" s="126" t="s">
        <v>437</v>
      </c>
      <c r="C7" s="114">
        <v>145</v>
      </c>
      <c r="D7" s="120" t="s">
        <v>438</v>
      </c>
      <c r="E7" s="114">
        <v>204</v>
      </c>
      <c r="F7" s="115" t="s">
        <v>439</v>
      </c>
      <c r="G7" s="114">
        <v>267</v>
      </c>
      <c r="H7" s="115" t="s">
        <v>440</v>
      </c>
      <c r="I7" s="112">
        <v>2961</v>
      </c>
      <c r="J7" s="113" t="s">
        <v>381</v>
      </c>
      <c r="K7" s="114">
        <v>395</v>
      </c>
      <c r="L7" s="115" t="s">
        <v>441</v>
      </c>
      <c r="M7" s="112">
        <v>4372</v>
      </c>
      <c r="N7" s="113" t="s">
        <v>442</v>
      </c>
      <c r="O7" s="112">
        <v>4671</v>
      </c>
      <c r="P7" s="113" t="s">
        <v>443</v>
      </c>
      <c r="Q7" s="113">
        <v>5187</v>
      </c>
      <c r="R7" s="113" t="s">
        <v>444</v>
      </c>
      <c r="S7" s="113">
        <v>6132</v>
      </c>
      <c r="T7" s="113" t="s">
        <v>445</v>
      </c>
      <c r="U7" s="113">
        <v>6271</v>
      </c>
      <c r="V7" s="113" t="s">
        <v>446</v>
      </c>
      <c r="W7" s="114">
        <v>647</v>
      </c>
      <c r="X7" s="115" t="s">
        <v>447</v>
      </c>
      <c r="Y7" s="113">
        <v>6756</v>
      </c>
      <c r="Z7" s="113" t="s">
        <v>448</v>
      </c>
      <c r="AA7" s="121">
        <v>7085</v>
      </c>
      <c r="AB7" s="121" t="s">
        <v>449</v>
      </c>
      <c r="AC7" s="118">
        <v>768</v>
      </c>
      <c r="AD7" s="118" t="s">
        <v>450</v>
      </c>
      <c r="AE7" s="121">
        <v>7896</v>
      </c>
      <c r="AF7" s="121" t="s">
        <v>451</v>
      </c>
    </row>
    <row r="8" spans="1:34" ht="12.75" customHeight="1" x14ac:dyDescent="0.2">
      <c r="A8" s="125">
        <v>10232</v>
      </c>
      <c r="B8" s="126" t="s">
        <v>452</v>
      </c>
      <c r="C8" s="114">
        <v>148</v>
      </c>
      <c r="D8" s="120" t="s">
        <v>453</v>
      </c>
      <c r="E8" s="114">
        <v>205</v>
      </c>
      <c r="F8" s="115" t="s">
        <v>454</v>
      </c>
      <c r="G8" s="112">
        <v>2671</v>
      </c>
      <c r="H8" s="113" t="s">
        <v>455</v>
      </c>
      <c r="I8" s="112">
        <v>2966</v>
      </c>
      <c r="J8" s="113" t="s">
        <v>426</v>
      </c>
      <c r="K8" s="112">
        <v>3951</v>
      </c>
      <c r="L8" s="113" t="s">
        <v>456</v>
      </c>
      <c r="M8" s="112">
        <v>4373</v>
      </c>
      <c r="N8" s="113" t="s">
        <v>457</v>
      </c>
      <c r="O8" s="112">
        <v>4672</v>
      </c>
      <c r="P8" s="113" t="s">
        <v>458</v>
      </c>
      <c r="Q8" s="114">
        <v>519</v>
      </c>
      <c r="R8" s="115" t="s">
        <v>459</v>
      </c>
      <c r="S8" s="113">
        <v>6135</v>
      </c>
      <c r="T8" s="113" t="s">
        <v>460</v>
      </c>
      <c r="U8" s="113">
        <v>6272</v>
      </c>
      <c r="V8" s="113" t="s">
        <v>461</v>
      </c>
      <c r="W8" s="113">
        <v>6471</v>
      </c>
      <c r="X8" s="113" t="s">
        <v>462</v>
      </c>
      <c r="Y8" s="113">
        <v>6758</v>
      </c>
      <c r="Z8" s="113" t="s">
        <v>463</v>
      </c>
      <c r="AA8" s="121">
        <v>7088</v>
      </c>
      <c r="AB8" s="121" t="s">
        <v>464</v>
      </c>
      <c r="AE8" s="121"/>
      <c r="AF8" s="121" t="s">
        <v>465</v>
      </c>
    </row>
    <row r="9" spans="1:34" x14ac:dyDescent="0.2">
      <c r="A9" s="112">
        <v>1024</v>
      </c>
      <c r="B9" s="122" t="s">
        <v>466</v>
      </c>
      <c r="C9" s="114"/>
      <c r="F9" s="115" t="s">
        <v>467</v>
      </c>
      <c r="G9" s="112">
        <v>2678</v>
      </c>
      <c r="H9" s="113" t="s">
        <v>415</v>
      </c>
      <c r="I9" s="112">
        <v>2967</v>
      </c>
      <c r="J9" s="113" t="s">
        <v>440</v>
      </c>
      <c r="K9" s="112">
        <v>3955</v>
      </c>
      <c r="L9" s="113" t="s">
        <v>468</v>
      </c>
      <c r="M9" s="112">
        <v>4374</v>
      </c>
      <c r="N9" s="113" t="s">
        <v>469</v>
      </c>
      <c r="O9" s="114">
        <v>468</v>
      </c>
      <c r="P9" s="115" t="s">
        <v>470</v>
      </c>
      <c r="Q9" s="113"/>
      <c r="R9" s="113"/>
      <c r="S9" s="114">
        <v>614</v>
      </c>
      <c r="T9" s="115" t="s">
        <v>471</v>
      </c>
      <c r="U9" s="113">
        <v>6275</v>
      </c>
      <c r="V9" s="113" t="s">
        <v>472</v>
      </c>
      <c r="W9" s="113">
        <v>6472</v>
      </c>
      <c r="X9" s="113" t="s">
        <v>473</v>
      </c>
      <c r="Y9" s="114">
        <v>678</v>
      </c>
      <c r="Z9" s="115" t="s">
        <v>474</v>
      </c>
      <c r="AA9" s="118">
        <v>709</v>
      </c>
      <c r="AB9" s="118" t="s">
        <v>475</v>
      </c>
      <c r="AC9" s="127">
        <v>77</v>
      </c>
      <c r="AD9" s="127" t="s">
        <v>271</v>
      </c>
    </row>
    <row r="10" spans="1:34" ht="12.75" customHeight="1" x14ac:dyDescent="0.2">
      <c r="A10" s="112">
        <v>1025</v>
      </c>
      <c r="B10" s="122" t="s">
        <v>476</v>
      </c>
      <c r="C10" s="108">
        <v>15</v>
      </c>
      <c r="D10" s="109" t="s">
        <v>477</v>
      </c>
      <c r="E10" s="114">
        <v>206</v>
      </c>
      <c r="F10" s="115" t="s">
        <v>478</v>
      </c>
      <c r="G10" s="114">
        <v>269</v>
      </c>
      <c r="H10" s="115" t="s">
        <v>479</v>
      </c>
      <c r="I10" s="114">
        <v>297</v>
      </c>
      <c r="J10" s="115" t="s">
        <v>480</v>
      </c>
      <c r="K10" s="114">
        <v>397</v>
      </c>
      <c r="L10" s="115" t="s">
        <v>481</v>
      </c>
      <c r="M10" s="112">
        <v>4378</v>
      </c>
      <c r="N10" s="113" t="s">
        <v>482</v>
      </c>
      <c r="O10" s="112">
        <v>4681</v>
      </c>
      <c r="P10" s="113" t="s">
        <v>483</v>
      </c>
      <c r="Q10" s="128">
        <v>52</v>
      </c>
      <c r="R10" s="129" t="s">
        <v>484</v>
      </c>
      <c r="S10" s="114">
        <v>615</v>
      </c>
      <c r="T10" s="115" t="s">
        <v>485</v>
      </c>
      <c r="U10" s="113">
        <v>6276</v>
      </c>
      <c r="V10" s="113" t="s">
        <v>486</v>
      </c>
      <c r="W10" s="113">
        <v>6473</v>
      </c>
      <c r="X10" s="113" t="s">
        <v>487</v>
      </c>
      <c r="Y10" s="114"/>
      <c r="Z10" s="114"/>
      <c r="AA10" s="118"/>
      <c r="AB10" s="118"/>
      <c r="AC10" s="118">
        <v>771</v>
      </c>
      <c r="AD10" s="118" t="s">
        <v>488</v>
      </c>
      <c r="AE10" s="127">
        <v>79</v>
      </c>
      <c r="AF10" s="127" t="s">
        <v>277</v>
      </c>
    </row>
    <row r="11" spans="1:34" ht="12.75" customHeight="1" x14ac:dyDescent="0.2">
      <c r="A11" s="114">
        <v>103</v>
      </c>
      <c r="B11" s="120" t="s">
        <v>489</v>
      </c>
      <c r="C11" s="114">
        <v>151</v>
      </c>
      <c r="D11" s="120" t="s">
        <v>490</v>
      </c>
      <c r="E11" s="114">
        <v>208</v>
      </c>
      <c r="F11" s="115" t="s">
        <v>491</v>
      </c>
      <c r="G11" s="114"/>
      <c r="H11" s="115" t="s">
        <v>492</v>
      </c>
      <c r="I11" s="114"/>
      <c r="J11" s="115" t="s">
        <v>493</v>
      </c>
      <c r="M11" s="114">
        <v>438</v>
      </c>
      <c r="N11" s="115" t="s">
        <v>494</v>
      </c>
      <c r="O11" s="112">
        <v>4686</v>
      </c>
      <c r="P11" s="113" t="s">
        <v>495</v>
      </c>
      <c r="S11" s="113">
        <v>6152</v>
      </c>
      <c r="T11" s="113" t="s">
        <v>496</v>
      </c>
      <c r="U11" s="113">
        <v>6278</v>
      </c>
      <c r="V11" s="113" t="s">
        <v>497</v>
      </c>
      <c r="W11" s="113">
        <v>6474</v>
      </c>
      <c r="X11" s="113" t="s">
        <v>498</v>
      </c>
      <c r="Y11" s="116">
        <v>68</v>
      </c>
      <c r="Z11" s="117" t="s">
        <v>499</v>
      </c>
      <c r="AA11" s="127">
        <v>71</v>
      </c>
      <c r="AB11" s="127" t="s">
        <v>500</v>
      </c>
      <c r="AC11" s="121">
        <v>7713</v>
      </c>
      <c r="AD11" s="121" t="s">
        <v>501</v>
      </c>
      <c r="AE11" s="118">
        <v>791</v>
      </c>
      <c r="AF11" s="118" t="s">
        <v>502</v>
      </c>
    </row>
    <row r="12" spans="1:34" x14ac:dyDescent="0.2">
      <c r="A12" s="130">
        <v>1032</v>
      </c>
      <c r="B12" s="122" t="s">
        <v>407</v>
      </c>
      <c r="C12" s="112">
        <v>1511</v>
      </c>
      <c r="D12" s="122" t="s">
        <v>503</v>
      </c>
      <c r="G12" s="114"/>
      <c r="I12" s="112">
        <v>2971</v>
      </c>
      <c r="J12" s="113" t="s">
        <v>504</v>
      </c>
      <c r="N12" s="115" t="s">
        <v>505</v>
      </c>
      <c r="O12" s="112">
        <v>4687</v>
      </c>
      <c r="P12" s="113" t="s">
        <v>506</v>
      </c>
      <c r="Q12" s="128">
        <v>53</v>
      </c>
      <c r="R12" s="129" t="s">
        <v>507</v>
      </c>
      <c r="S12" s="113">
        <v>6155</v>
      </c>
      <c r="T12" s="113" t="s">
        <v>508</v>
      </c>
      <c r="U12" s="114">
        <v>628</v>
      </c>
      <c r="V12" s="115" t="s">
        <v>509</v>
      </c>
      <c r="W12" s="113">
        <v>6475</v>
      </c>
      <c r="X12" s="113" t="s">
        <v>510</v>
      </c>
      <c r="Y12" s="116"/>
      <c r="Z12" s="117" t="s">
        <v>511</v>
      </c>
      <c r="AA12" s="118">
        <v>713</v>
      </c>
      <c r="AB12" s="118" t="s">
        <v>512</v>
      </c>
      <c r="AC12" s="121">
        <v>7714</v>
      </c>
      <c r="AD12" s="121" t="s">
        <v>513</v>
      </c>
      <c r="AE12" s="118">
        <v>796</v>
      </c>
      <c r="AF12" s="118" t="s">
        <v>514</v>
      </c>
    </row>
    <row r="13" spans="1:34" x14ac:dyDescent="0.2">
      <c r="A13" s="112">
        <v>1034</v>
      </c>
      <c r="B13" s="122" t="s">
        <v>515</v>
      </c>
      <c r="C13" s="112">
        <v>1514</v>
      </c>
      <c r="D13" s="122" t="s">
        <v>516</v>
      </c>
      <c r="E13" s="110">
        <v>21</v>
      </c>
      <c r="F13" s="111" t="s">
        <v>419</v>
      </c>
      <c r="G13" s="110">
        <v>27</v>
      </c>
      <c r="H13" s="111" t="s">
        <v>517</v>
      </c>
      <c r="I13" s="112">
        <v>2972</v>
      </c>
      <c r="J13" s="113" t="s">
        <v>518</v>
      </c>
      <c r="K13" s="106">
        <v>4</v>
      </c>
      <c r="L13" s="107" t="s">
        <v>519</v>
      </c>
      <c r="M13" s="112">
        <v>4382</v>
      </c>
      <c r="N13" s="113" t="s">
        <v>520</v>
      </c>
      <c r="O13" s="114"/>
      <c r="P13" s="114"/>
      <c r="Q13" s="114">
        <v>531</v>
      </c>
      <c r="R13" s="115" t="s">
        <v>521</v>
      </c>
      <c r="S13" s="113">
        <v>6156</v>
      </c>
      <c r="T13" s="113" t="s">
        <v>522</v>
      </c>
      <c r="U13" s="113">
        <v>6281</v>
      </c>
      <c r="V13" s="113" t="s">
        <v>523</v>
      </c>
      <c r="W13" s="113">
        <v>6478</v>
      </c>
      <c r="X13" s="113" t="s">
        <v>228</v>
      </c>
      <c r="Y13" s="114">
        <v>681</v>
      </c>
      <c r="Z13" s="115" t="s">
        <v>524</v>
      </c>
      <c r="AA13" s="121">
        <v>7133</v>
      </c>
      <c r="AB13" s="121" t="s">
        <v>525</v>
      </c>
      <c r="AC13" s="121">
        <v>7715</v>
      </c>
      <c r="AD13" s="121" t="s">
        <v>526</v>
      </c>
      <c r="AE13" s="118">
        <v>797</v>
      </c>
      <c r="AF13" s="118" t="s">
        <v>527</v>
      </c>
    </row>
    <row r="14" spans="1:34" ht="12.75" customHeight="1" x14ac:dyDescent="0.2">
      <c r="A14" s="112">
        <v>1035</v>
      </c>
      <c r="B14" s="122" t="s">
        <v>476</v>
      </c>
      <c r="C14" s="112">
        <v>1515</v>
      </c>
      <c r="D14" s="122" t="s">
        <v>528</v>
      </c>
      <c r="E14" s="114">
        <v>211</v>
      </c>
      <c r="F14" s="115" t="s">
        <v>353</v>
      </c>
      <c r="G14" s="114">
        <v>271</v>
      </c>
      <c r="H14" s="115" t="s">
        <v>504</v>
      </c>
      <c r="I14" s="112">
        <v>2974</v>
      </c>
      <c r="J14" s="113" t="s">
        <v>529</v>
      </c>
      <c r="K14" s="123">
        <v>40</v>
      </c>
      <c r="L14" s="124" t="s">
        <v>530</v>
      </c>
      <c r="M14" s="112">
        <v>4386</v>
      </c>
      <c r="N14" s="113" t="s">
        <v>531</v>
      </c>
      <c r="O14" s="123">
        <v>47</v>
      </c>
      <c r="P14" s="124" t="s">
        <v>532</v>
      </c>
      <c r="Q14" s="114">
        <v>532</v>
      </c>
      <c r="R14" s="115" t="s">
        <v>533</v>
      </c>
      <c r="S14" s="114">
        <v>616</v>
      </c>
      <c r="T14" s="115" t="s">
        <v>534</v>
      </c>
      <c r="U14" s="113">
        <v>6284</v>
      </c>
      <c r="V14" s="113" t="s">
        <v>535</v>
      </c>
      <c r="W14" s="114">
        <v>648</v>
      </c>
      <c r="X14" s="115" t="s">
        <v>251</v>
      </c>
      <c r="Y14" s="114"/>
      <c r="Z14" s="115" t="s">
        <v>536</v>
      </c>
      <c r="AA14" s="121">
        <v>7134</v>
      </c>
      <c r="AB14" s="121" t="s">
        <v>537</v>
      </c>
      <c r="AC14" s="121">
        <v>7717</v>
      </c>
      <c r="AD14" s="121" t="s">
        <v>538</v>
      </c>
      <c r="AE14" s="121"/>
      <c r="AF14" s="121"/>
      <c r="AG14" s="131"/>
      <c r="AH14" s="132"/>
    </row>
    <row r="15" spans="1:34" x14ac:dyDescent="0.2">
      <c r="A15" s="112"/>
      <c r="B15" s="122" t="s">
        <v>539</v>
      </c>
      <c r="C15" s="112">
        <v>1516</v>
      </c>
      <c r="D15" s="122" t="s">
        <v>540</v>
      </c>
      <c r="E15" s="112">
        <v>2111</v>
      </c>
      <c r="F15" s="113" t="s">
        <v>541</v>
      </c>
      <c r="G15" s="112">
        <v>2711</v>
      </c>
      <c r="H15" s="113" t="s">
        <v>396</v>
      </c>
      <c r="I15" s="112">
        <v>2975</v>
      </c>
      <c r="J15" s="113" t="s">
        <v>542</v>
      </c>
      <c r="K15" s="114">
        <v>401</v>
      </c>
      <c r="L15" s="115" t="s">
        <v>543</v>
      </c>
      <c r="M15" s="112">
        <v>4387</v>
      </c>
      <c r="N15" s="113" t="s">
        <v>544</v>
      </c>
      <c r="O15" s="114">
        <v>471</v>
      </c>
      <c r="P15" s="115" t="s">
        <v>545</v>
      </c>
      <c r="S15" s="113">
        <v>6161</v>
      </c>
      <c r="T15" s="113" t="s">
        <v>546</v>
      </c>
      <c r="U15" s="113">
        <v>6288</v>
      </c>
      <c r="V15" s="113" t="s">
        <v>547</v>
      </c>
      <c r="W15" s="114"/>
      <c r="X15" s="114"/>
      <c r="Y15" s="113">
        <v>6811</v>
      </c>
      <c r="Z15" s="113" t="s">
        <v>548</v>
      </c>
      <c r="AA15" s="121">
        <v>7135</v>
      </c>
      <c r="AB15" s="121" t="s">
        <v>549</v>
      </c>
      <c r="AC15" s="121">
        <v>7718</v>
      </c>
      <c r="AD15" s="121" t="s">
        <v>550</v>
      </c>
    </row>
    <row r="16" spans="1:34" ht="12.75" customHeight="1" x14ac:dyDescent="0.2">
      <c r="A16" s="114">
        <v>105</v>
      </c>
      <c r="B16" s="120" t="s">
        <v>551</v>
      </c>
      <c r="C16" s="112">
        <v>1518</v>
      </c>
      <c r="D16" s="122" t="s">
        <v>552</v>
      </c>
      <c r="E16" s="112">
        <v>2112</v>
      </c>
      <c r="F16" s="113" t="s">
        <v>553</v>
      </c>
      <c r="G16" s="112">
        <v>2718</v>
      </c>
      <c r="H16" s="113" t="s">
        <v>554</v>
      </c>
      <c r="I16" s="112">
        <v>2976</v>
      </c>
      <c r="J16" s="113" t="s">
        <v>555</v>
      </c>
      <c r="K16" s="112">
        <v>4011</v>
      </c>
      <c r="L16" s="113" t="s">
        <v>556</v>
      </c>
      <c r="M16" s="133"/>
      <c r="N16" s="134"/>
      <c r="O16" s="114">
        <v>476</v>
      </c>
      <c r="P16" s="115" t="s">
        <v>557</v>
      </c>
      <c r="Q16" s="128">
        <v>54</v>
      </c>
      <c r="R16" s="129" t="s">
        <v>558</v>
      </c>
      <c r="S16" s="113">
        <v>6162</v>
      </c>
      <c r="T16" s="113" t="s">
        <v>559</v>
      </c>
      <c r="U16" s="114">
        <v>629</v>
      </c>
      <c r="V16" s="115" t="s">
        <v>560</v>
      </c>
      <c r="W16" s="116">
        <v>65</v>
      </c>
      <c r="X16" s="117" t="s">
        <v>259</v>
      </c>
      <c r="Y16" s="113"/>
      <c r="Z16" s="113" t="s">
        <v>561</v>
      </c>
      <c r="AA16" s="135">
        <v>71355</v>
      </c>
      <c r="AB16" s="135" t="s">
        <v>562</v>
      </c>
      <c r="AC16" s="118">
        <v>772</v>
      </c>
      <c r="AD16" s="118" t="s">
        <v>274</v>
      </c>
      <c r="AE16" s="106">
        <v>8</v>
      </c>
      <c r="AF16" s="107" t="s">
        <v>563</v>
      </c>
    </row>
    <row r="17" spans="1:34" ht="12.75" customHeight="1" x14ac:dyDescent="0.2">
      <c r="A17" s="112">
        <v>1051</v>
      </c>
      <c r="B17" s="122" t="s">
        <v>564</v>
      </c>
      <c r="C17" s="136">
        <v>152</v>
      </c>
      <c r="D17" s="120" t="s">
        <v>565</v>
      </c>
      <c r="E17" s="112">
        <v>2115</v>
      </c>
      <c r="F17" s="113" t="s">
        <v>566</v>
      </c>
      <c r="G17" s="114">
        <v>272</v>
      </c>
      <c r="H17" s="115" t="s">
        <v>518</v>
      </c>
      <c r="K17" s="112"/>
      <c r="L17" s="113" t="s">
        <v>567</v>
      </c>
      <c r="M17" s="123">
        <v>44</v>
      </c>
      <c r="N17" s="124" t="s">
        <v>568</v>
      </c>
      <c r="O17" s="114">
        <v>477</v>
      </c>
      <c r="P17" s="115" t="s">
        <v>569</v>
      </c>
      <c r="Q17" s="114">
        <v>541</v>
      </c>
      <c r="R17" s="115" t="s">
        <v>570</v>
      </c>
      <c r="S17" s="113">
        <v>6163</v>
      </c>
      <c r="T17" s="113" t="s">
        <v>571</v>
      </c>
      <c r="U17" s="114"/>
      <c r="V17" s="115" t="s">
        <v>572</v>
      </c>
      <c r="W17" s="114">
        <v>651</v>
      </c>
      <c r="X17" s="115" t="s">
        <v>573</v>
      </c>
      <c r="Y17" s="113">
        <v>6812</v>
      </c>
      <c r="Z17" s="113" t="s">
        <v>574</v>
      </c>
      <c r="AA17" s="118"/>
      <c r="AB17" s="118"/>
      <c r="AC17" s="118">
        <v>775</v>
      </c>
      <c r="AD17" s="118" t="s">
        <v>575</v>
      </c>
      <c r="AE17" s="106"/>
      <c r="AF17" s="107" t="s">
        <v>576</v>
      </c>
    </row>
    <row r="18" spans="1:34" ht="12.75" customHeight="1" x14ac:dyDescent="0.2">
      <c r="A18" s="112">
        <v>1052</v>
      </c>
      <c r="B18" s="122" t="s">
        <v>577</v>
      </c>
      <c r="C18" s="114">
        <v>153</v>
      </c>
      <c r="D18" s="120" t="s">
        <v>578</v>
      </c>
      <c r="E18" s="114">
        <v>212</v>
      </c>
      <c r="F18" s="115" t="s">
        <v>579</v>
      </c>
      <c r="G18" s="112">
        <v>2721</v>
      </c>
      <c r="H18" s="113" t="s">
        <v>580</v>
      </c>
      <c r="K18" s="112">
        <v>4017</v>
      </c>
      <c r="L18" s="113" t="s">
        <v>581</v>
      </c>
      <c r="M18" s="114">
        <v>441</v>
      </c>
      <c r="N18" s="115" t="s">
        <v>582</v>
      </c>
      <c r="O18" s="114">
        <v>478</v>
      </c>
      <c r="P18" s="115" t="s">
        <v>583</v>
      </c>
      <c r="Q18" s="114">
        <v>542</v>
      </c>
      <c r="R18" s="115" t="s">
        <v>584</v>
      </c>
      <c r="S18" s="113">
        <v>6164</v>
      </c>
      <c r="T18" s="113" t="s">
        <v>585</v>
      </c>
      <c r="U18" s="114"/>
      <c r="W18" s="114"/>
      <c r="X18" s="115" t="s">
        <v>586</v>
      </c>
      <c r="Y18" s="113"/>
      <c r="Z18" s="113" t="s">
        <v>587</v>
      </c>
      <c r="AA18" s="127">
        <v>72</v>
      </c>
      <c r="AB18" s="127" t="s">
        <v>588</v>
      </c>
      <c r="AC18" s="121">
        <v>7751</v>
      </c>
      <c r="AD18" s="121" t="s">
        <v>364</v>
      </c>
      <c r="AE18" s="137">
        <v>86</v>
      </c>
      <c r="AF18" s="138" t="s">
        <v>589</v>
      </c>
      <c r="AG18" s="131"/>
      <c r="AH18" s="132"/>
    </row>
    <row r="19" spans="1:34" ht="12.75" customHeight="1" x14ac:dyDescent="0.2">
      <c r="A19" s="114">
        <v>106</v>
      </c>
      <c r="B19" s="120" t="s">
        <v>590</v>
      </c>
      <c r="C19" s="114">
        <v>155</v>
      </c>
      <c r="D19" s="120" t="s">
        <v>591</v>
      </c>
      <c r="F19" s="115" t="s">
        <v>592</v>
      </c>
      <c r="G19" s="112">
        <v>2722</v>
      </c>
      <c r="H19" s="113" t="s">
        <v>593</v>
      </c>
      <c r="I19" s="106">
        <v>3</v>
      </c>
      <c r="J19" s="107" t="s">
        <v>594</v>
      </c>
      <c r="K19" s="114">
        <v>403</v>
      </c>
      <c r="L19" s="115" t="s">
        <v>595</v>
      </c>
      <c r="N19" s="115" t="s">
        <v>596</v>
      </c>
      <c r="O19" s="114"/>
      <c r="P19" s="114"/>
      <c r="S19" s="113">
        <v>6165</v>
      </c>
      <c r="T19" s="113" t="s">
        <v>597</v>
      </c>
      <c r="U19" s="116">
        <v>63</v>
      </c>
      <c r="V19" s="117" t="s">
        <v>598</v>
      </c>
      <c r="W19" s="113">
        <v>6511</v>
      </c>
      <c r="X19" s="113" t="s">
        <v>573</v>
      </c>
      <c r="Y19" s="113">
        <v>6815</v>
      </c>
      <c r="Z19" s="113" t="s">
        <v>599</v>
      </c>
      <c r="AA19" s="118">
        <v>721</v>
      </c>
      <c r="AB19" s="118" t="s">
        <v>364</v>
      </c>
      <c r="AC19" s="121">
        <v>7752</v>
      </c>
      <c r="AD19" s="121" t="s">
        <v>419</v>
      </c>
      <c r="AE19" s="114">
        <v>860</v>
      </c>
      <c r="AF19" s="115" t="s">
        <v>600</v>
      </c>
    </row>
    <row r="20" spans="1:34" ht="12.75" customHeight="1" x14ac:dyDescent="0.2">
      <c r="A20" s="112">
        <v>1062</v>
      </c>
      <c r="B20" s="122" t="s">
        <v>601</v>
      </c>
      <c r="C20" s="114">
        <v>157</v>
      </c>
      <c r="D20" s="120" t="s">
        <v>602</v>
      </c>
      <c r="E20" s="114">
        <v>213</v>
      </c>
      <c r="F20" s="115" t="s">
        <v>603</v>
      </c>
      <c r="G20" s="112">
        <v>2728</v>
      </c>
      <c r="H20" s="113" t="s">
        <v>554</v>
      </c>
      <c r="I20" s="139">
        <v>31</v>
      </c>
      <c r="J20" s="140" t="s">
        <v>604</v>
      </c>
      <c r="K20" s="114">
        <v>404</v>
      </c>
      <c r="L20" s="115" t="s">
        <v>605</v>
      </c>
      <c r="M20" s="112">
        <v>4411</v>
      </c>
      <c r="N20" s="113" t="s">
        <v>606</v>
      </c>
      <c r="O20" s="123">
        <v>48</v>
      </c>
      <c r="P20" s="124" t="s">
        <v>607</v>
      </c>
      <c r="Q20" s="128">
        <v>58</v>
      </c>
      <c r="R20" s="129" t="s">
        <v>608</v>
      </c>
      <c r="S20" s="114">
        <v>617</v>
      </c>
      <c r="T20" s="115" t="s">
        <v>609</v>
      </c>
      <c r="U20" s="114">
        <v>631</v>
      </c>
      <c r="V20" s="115" t="s">
        <v>610</v>
      </c>
      <c r="W20" s="113"/>
      <c r="X20" s="113" t="s">
        <v>611</v>
      </c>
      <c r="Y20" s="113">
        <v>6816</v>
      </c>
      <c r="Z20" s="113" t="s">
        <v>612</v>
      </c>
      <c r="AA20" s="118">
        <v>722</v>
      </c>
      <c r="AB20" s="118" t="s">
        <v>419</v>
      </c>
      <c r="AC20" s="121">
        <v>7754</v>
      </c>
      <c r="AD20" s="121" t="s">
        <v>613</v>
      </c>
      <c r="AE20" s="114">
        <v>861</v>
      </c>
      <c r="AF20" s="115" t="s">
        <v>614</v>
      </c>
    </row>
    <row r="21" spans="1:34" ht="12.75" customHeight="1" x14ac:dyDescent="0.2">
      <c r="A21" s="112">
        <v>1063</v>
      </c>
      <c r="B21" s="122" t="s">
        <v>615</v>
      </c>
      <c r="C21" s="114"/>
      <c r="D21" s="120" t="s">
        <v>616</v>
      </c>
      <c r="E21" s="112">
        <v>2131</v>
      </c>
      <c r="F21" s="113" t="s">
        <v>617</v>
      </c>
      <c r="G21" s="114">
        <v>274</v>
      </c>
      <c r="H21" s="115" t="s">
        <v>529</v>
      </c>
      <c r="I21" s="114">
        <v>311</v>
      </c>
      <c r="J21" s="115" t="s">
        <v>618</v>
      </c>
      <c r="K21" s="112">
        <v>4041</v>
      </c>
      <c r="L21" s="113" t="s">
        <v>619</v>
      </c>
      <c r="M21" s="112">
        <v>4417</v>
      </c>
      <c r="N21" s="113" t="s">
        <v>620</v>
      </c>
      <c r="O21" s="114">
        <v>481</v>
      </c>
      <c r="P21" s="115" t="s">
        <v>621</v>
      </c>
      <c r="Q21" s="114">
        <v>581</v>
      </c>
      <c r="R21" s="115" t="s">
        <v>622</v>
      </c>
      <c r="S21" s="114">
        <v>618</v>
      </c>
      <c r="T21" s="115" t="s">
        <v>228</v>
      </c>
      <c r="U21" s="114"/>
      <c r="V21" s="114" t="s">
        <v>623</v>
      </c>
      <c r="W21" s="113">
        <v>6516</v>
      </c>
      <c r="X21" s="113" t="s">
        <v>624</v>
      </c>
      <c r="Y21" s="113"/>
      <c r="Z21" s="113" t="s">
        <v>561</v>
      </c>
      <c r="AA21" s="118"/>
      <c r="AB21" s="118"/>
      <c r="AC21" s="121"/>
      <c r="AD21" s="121" t="s">
        <v>625</v>
      </c>
      <c r="AE21" s="114">
        <v>862</v>
      </c>
      <c r="AF21" s="115" t="s">
        <v>626</v>
      </c>
    </row>
    <row r="22" spans="1:34" ht="12.75" customHeight="1" x14ac:dyDescent="0.2">
      <c r="A22" s="112">
        <v>1064</v>
      </c>
      <c r="B22" s="122" t="s">
        <v>627</v>
      </c>
      <c r="C22" s="130">
        <v>1572</v>
      </c>
      <c r="D22" s="122" t="s">
        <v>628</v>
      </c>
      <c r="E22" s="112">
        <v>2135</v>
      </c>
      <c r="F22" s="113" t="s">
        <v>629</v>
      </c>
      <c r="G22" s="112">
        <v>2742</v>
      </c>
      <c r="H22" s="113" t="s">
        <v>630</v>
      </c>
      <c r="I22" s="114">
        <v>317</v>
      </c>
      <c r="J22" s="115" t="s">
        <v>631</v>
      </c>
      <c r="K22" s="112">
        <v>4047</v>
      </c>
      <c r="L22" s="113" t="s">
        <v>632</v>
      </c>
      <c r="M22" s="112">
        <v>4418</v>
      </c>
      <c r="N22" s="113" t="s">
        <v>633</v>
      </c>
      <c r="O22" s="112">
        <v>4816</v>
      </c>
      <c r="P22" s="113" t="s">
        <v>634</v>
      </c>
      <c r="S22" s="113">
        <v>6181</v>
      </c>
      <c r="T22" s="113" t="s">
        <v>635</v>
      </c>
      <c r="U22" s="113">
        <v>6311</v>
      </c>
      <c r="V22" s="113" t="s">
        <v>636</v>
      </c>
      <c r="W22" s="113">
        <v>6518</v>
      </c>
      <c r="X22" s="113" t="s">
        <v>637</v>
      </c>
      <c r="Y22" s="135">
        <v>68164</v>
      </c>
      <c r="Z22" s="135" t="s">
        <v>638</v>
      </c>
      <c r="AA22" s="127">
        <v>73</v>
      </c>
      <c r="AB22" s="127" t="s">
        <v>639</v>
      </c>
      <c r="AC22" s="121">
        <v>7756</v>
      </c>
      <c r="AD22" s="121" t="s">
        <v>448</v>
      </c>
      <c r="AE22" s="114">
        <v>864</v>
      </c>
      <c r="AF22" s="115" t="s">
        <v>640</v>
      </c>
    </row>
    <row r="23" spans="1:34" ht="12.75" customHeight="1" x14ac:dyDescent="0.2">
      <c r="A23" s="112">
        <v>1068</v>
      </c>
      <c r="B23" s="122" t="s">
        <v>641</v>
      </c>
      <c r="C23" s="114">
        <v>158</v>
      </c>
      <c r="D23" s="120" t="s">
        <v>642</v>
      </c>
      <c r="E23" s="112"/>
      <c r="F23" s="113" t="s">
        <v>643</v>
      </c>
      <c r="G23" s="112">
        <v>2743</v>
      </c>
      <c r="H23" s="113" t="s">
        <v>644</v>
      </c>
      <c r="I23" s="114"/>
      <c r="K23" s="112"/>
      <c r="L23" s="113" t="s">
        <v>645</v>
      </c>
      <c r="M23" s="112">
        <v>4419</v>
      </c>
      <c r="N23" s="113" t="s">
        <v>646</v>
      </c>
      <c r="O23" s="114">
        <v>486</v>
      </c>
      <c r="P23" s="115" t="s">
        <v>647</v>
      </c>
      <c r="Q23" s="128">
        <v>59</v>
      </c>
      <c r="R23" s="129" t="s">
        <v>648</v>
      </c>
      <c r="S23" s="113">
        <v>6183</v>
      </c>
      <c r="T23" s="113" t="s">
        <v>61</v>
      </c>
      <c r="U23" s="113">
        <v>6312</v>
      </c>
      <c r="V23" s="113" t="s">
        <v>649</v>
      </c>
      <c r="W23" s="114">
        <v>653</v>
      </c>
      <c r="X23" s="115" t="s">
        <v>650</v>
      </c>
      <c r="Y23" s="135"/>
      <c r="Z23" s="135" t="s">
        <v>651</v>
      </c>
      <c r="AA23" s="118"/>
      <c r="AB23" s="118"/>
      <c r="AC23" s="121">
        <v>7758</v>
      </c>
      <c r="AD23" s="121" t="s">
        <v>463</v>
      </c>
      <c r="AE23" s="114"/>
      <c r="AF23" s="115"/>
    </row>
    <row r="24" spans="1:34" ht="12.75" customHeight="1" x14ac:dyDescent="0.2">
      <c r="A24" s="141">
        <v>10681</v>
      </c>
      <c r="B24" s="126" t="s">
        <v>652</v>
      </c>
      <c r="C24" s="114"/>
      <c r="E24" s="114">
        <v>214</v>
      </c>
      <c r="F24" s="115" t="s">
        <v>653</v>
      </c>
      <c r="G24" s="112">
        <v>2748</v>
      </c>
      <c r="H24" s="113" t="s">
        <v>654</v>
      </c>
      <c r="I24" s="139">
        <v>32</v>
      </c>
      <c r="J24" s="140" t="s">
        <v>655</v>
      </c>
      <c r="K24" s="114">
        <v>405</v>
      </c>
      <c r="L24" s="115" t="s">
        <v>656</v>
      </c>
      <c r="M24" s="114">
        <v>442</v>
      </c>
      <c r="N24" s="115" t="s">
        <v>657</v>
      </c>
      <c r="O24" s="114">
        <v>487</v>
      </c>
      <c r="P24" s="115" t="s">
        <v>658</v>
      </c>
      <c r="Q24" s="142"/>
      <c r="R24" s="129" t="s">
        <v>659</v>
      </c>
      <c r="S24" s="113">
        <v>6185</v>
      </c>
      <c r="T24" s="113" t="s">
        <v>660</v>
      </c>
      <c r="U24" s="113">
        <v>6313</v>
      </c>
      <c r="V24" s="112" t="s">
        <v>661</v>
      </c>
      <c r="W24" s="113">
        <v>6531</v>
      </c>
      <c r="X24" s="113" t="s">
        <v>662</v>
      </c>
      <c r="Y24" s="113">
        <v>6817</v>
      </c>
      <c r="Z24" s="113" t="s">
        <v>663</v>
      </c>
      <c r="AA24" s="127">
        <v>74</v>
      </c>
      <c r="AB24" s="127" t="s">
        <v>664</v>
      </c>
      <c r="AC24" s="118">
        <v>777</v>
      </c>
      <c r="AD24" s="118" t="s">
        <v>665</v>
      </c>
      <c r="AE24" s="137">
        <v>87</v>
      </c>
      <c r="AF24" s="138" t="s">
        <v>666</v>
      </c>
      <c r="AG24" s="131"/>
      <c r="AH24" s="132"/>
    </row>
    <row r="25" spans="1:34" x14ac:dyDescent="0.2">
      <c r="A25" s="141">
        <v>10688</v>
      </c>
      <c r="B25" s="126" t="s">
        <v>667</v>
      </c>
      <c r="C25" s="108">
        <v>16</v>
      </c>
      <c r="D25" s="109" t="s">
        <v>668</v>
      </c>
      <c r="E25" s="114">
        <v>215</v>
      </c>
      <c r="F25" s="115" t="s">
        <v>669</v>
      </c>
      <c r="G25" s="114">
        <v>275</v>
      </c>
      <c r="H25" s="115" t="s">
        <v>542</v>
      </c>
      <c r="I25" s="114">
        <v>321</v>
      </c>
      <c r="J25" s="115" t="s">
        <v>670</v>
      </c>
      <c r="K25" s="114">
        <v>408</v>
      </c>
      <c r="L25" s="115" t="s">
        <v>671</v>
      </c>
      <c r="N25" s="115" t="s">
        <v>672</v>
      </c>
      <c r="O25" s="114"/>
      <c r="P25" s="114"/>
      <c r="Q25" s="114">
        <v>590</v>
      </c>
      <c r="R25" s="115" t="s">
        <v>673</v>
      </c>
      <c r="S25" s="114">
        <v>619</v>
      </c>
      <c r="T25" s="115" t="s">
        <v>674</v>
      </c>
      <c r="U25" s="113"/>
      <c r="V25" s="113" t="s">
        <v>675</v>
      </c>
      <c r="W25" s="114">
        <v>654</v>
      </c>
      <c r="X25" s="115" t="s">
        <v>676</v>
      </c>
      <c r="Y25" s="114">
        <v>686</v>
      </c>
      <c r="Z25" s="115" t="s">
        <v>524</v>
      </c>
      <c r="AA25" s="118"/>
      <c r="AB25" s="118" t="s">
        <v>677</v>
      </c>
      <c r="AD25" s="118" t="s">
        <v>678</v>
      </c>
      <c r="AE25" s="114">
        <v>870</v>
      </c>
      <c r="AF25" s="115" t="s">
        <v>679</v>
      </c>
    </row>
    <row r="26" spans="1:34" ht="12.75" customHeight="1" x14ac:dyDescent="0.2">
      <c r="A26" s="136">
        <v>108</v>
      </c>
      <c r="B26" s="120" t="s">
        <v>680</v>
      </c>
      <c r="C26" s="114">
        <v>163</v>
      </c>
      <c r="D26" s="120" t="s">
        <v>681</v>
      </c>
      <c r="E26" s="112">
        <v>2151</v>
      </c>
      <c r="F26" s="113" t="s">
        <v>682</v>
      </c>
      <c r="G26" s="112">
        <v>2751</v>
      </c>
      <c r="H26" s="113" t="s">
        <v>683</v>
      </c>
      <c r="I26" s="114">
        <v>322</v>
      </c>
      <c r="J26" s="115" t="s">
        <v>684</v>
      </c>
      <c r="K26" s="143">
        <v>4081</v>
      </c>
      <c r="L26" s="113" t="s">
        <v>685</v>
      </c>
      <c r="M26" s="112">
        <v>4421</v>
      </c>
      <c r="N26" s="113" t="s">
        <v>686</v>
      </c>
      <c r="O26" s="123">
        <v>49</v>
      </c>
      <c r="P26" s="124" t="s">
        <v>687</v>
      </c>
      <c r="R26" s="115" t="s">
        <v>369</v>
      </c>
      <c r="T26" s="115" t="s">
        <v>688</v>
      </c>
      <c r="U26" s="113">
        <v>6314</v>
      </c>
      <c r="V26" s="113" t="s">
        <v>689</v>
      </c>
      <c r="W26" s="113">
        <v>6541</v>
      </c>
      <c r="X26" s="113" t="s">
        <v>690</v>
      </c>
      <c r="Y26" s="114"/>
      <c r="Z26" s="115" t="s">
        <v>691</v>
      </c>
      <c r="AA26" s="118"/>
      <c r="AB26" s="118"/>
      <c r="AC26" s="118">
        <v>778</v>
      </c>
      <c r="AD26" s="118" t="s">
        <v>692</v>
      </c>
      <c r="AE26" s="114">
        <v>871</v>
      </c>
      <c r="AF26" s="115" t="s">
        <v>693</v>
      </c>
    </row>
    <row r="27" spans="1:34" x14ac:dyDescent="0.2">
      <c r="A27" s="130">
        <v>1081</v>
      </c>
      <c r="B27" s="122" t="s">
        <v>680</v>
      </c>
      <c r="C27" s="130">
        <v>1631</v>
      </c>
      <c r="D27" s="122" t="s">
        <v>694</v>
      </c>
      <c r="E27" s="112">
        <v>2153</v>
      </c>
      <c r="F27" s="113" t="s">
        <v>695</v>
      </c>
      <c r="G27" s="112">
        <v>2755</v>
      </c>
      <c r="H27" s="113" t="s">
        <v>696</v>
      </c>
      <c r="I27" s="112">
        <v>3221</v>
      </c>
      <c r="J27" s="113" t="s">
        <v>697</v>
      </c>
      <c r="K27" s="143"/>
      <c r="L27" s="113" t="s">
        <v>698</v>
      </c>
      <c r="M27" s="112">
        <v>4422</v>
      </c>
      <c r="N27" s="113" t="s">
        <v>699</v>
      </c>
      <c r="O27" s="123"/>
      <c r="P27" s="124" t="s">
        <v>700</v>
      </c>
      <c r="Q27" s="112">
        <v>5903</v>
      </c>
      <c r="R27" s="113" t="s">
        <v>396</v>
      </c>
      <c r="U27" s="113"/>
      <c r="V27" s="113" t="s">
        <v>701</v>
      </c>
      <c r="W27" s="113">
        <v>6544</v>
      </c>
      <c r="X27" s="113" t="s">
        <v>702</v>
      </c>
      <c r="Y27" s="113">
        <v>6861</v>
      </c>
      <c r="Z27" s="113" t="s">
        <v>703</v>
      </c>
      <c r="AA27" s="127">
        <v>75</v>
      </c>
      <c r="AB27" s="127" t="s">
        <v>250</v>
      </c>
      <c r="AE27" s="114">
        <v>875</v>
      </c>
      <c r="AF27" s="115" t="s">
        <v>66</v>
      </c>
    </row>
    <row r="28" spans="1:34" ht="11.25" customHeight="1" x14ac:dyDescent="0.2">
      <c r="A28" s="130">
        <v>1089</v>
      </c>
      <c r="B28" s="122" t="s">
        <v>704</v>
      </c>
      <c r="C28" s="114">
        <v>164</v>
      </c>
      <c r="D28" s="120" t="s">
        <v>705</v>
      </c>
      <c r="E28" s="112">
        <v>2154</v>
      </c>
      <c r="F28" s="113" t="s">
        <v>706</v>
      </c>
      <c r="G28" s="114">
        <v>276</v>
      </c>
      <c r="H28" s="115" t="s">
        <v>555</v>
      </c>
      <c r="I28" s="112">
        <v>3222</v>
      </c>
      <c r="J28" s="113" t="s">
        <v>707</v>
      </c>
      <c r="K28" s="112">
        <v>4084</v>
      </c>
      <c r="L28" s="113" t="s">
        <v>708</v>
      </c>
      <c r="M28" s="114">
        <v>443</v>
      </c>
      <c r="N28" s="115" t="s">
        <v>709</v>
      </c>
      <c r="O28" s="114">
        <v>491</v>
      </c>
      <c r="P28" s="115" t="s">
        <v>710</v>
      </c>
      <c r="Q28" s="112">
        <v>5904</v>
      </c>
      <c r="R28" s="113" t="s">
        <v>711</v>
      </c>
      <c r="S28" s="116">
        <v>62</v>
      </c>
      <c r="T28" s="117" t="s">
        <v>45</v>
      </c>
      <c r="U28" s="113">
        <v>6318</v>
      </c>
      <c r="V28" s="113" t="s">
        <v>712</v>
      </c>
      <c r="W28" s="114">
        <v>655</v>
      </c>
      <c r="X28" s="115" t="s">
        <v>713</v>
      </c>
      <c r="Y28" s="113"/>
      <c r="Z28" s="113" t="s">
        <v>714</v>
      </c>
      <c r="AA28" s="118">
        <v>751</v>
      </c>
      <c r="AB28" s="118" t="s">
        <v>573</v>
      </c>
      <c r="AC28" s="127">
        <v>78</v>
      </c>
      <c r="AD28" s="127" t="s">
        <v>715</v>
      </c>
    </row>
    <row r="29" spans="1:34" ht="12.75" customHeight="1" x14ac:dyDescent="0.2">
      <c r="A29" s="141"/>
      <c r="B29" s="126"/>
      <c r="C29" s="114">
        <v>165</v>
      </c>
      <c r="D29" s="120" t="s">
        <v>716</v>
      </c>
      <c r="E29" s="112">
        <v>2155</v>
      </c>
      <c r="F29" s="113" t="s">
        <v>717</v>
      </c>
      <c r="G29" s="112">
        <v>2761</v>
      </c>
      <c r="H29" s="113" t="s">
        <v>718</v>
      </c>
      <c r="I29" s="112">
        <v>3223</v>
      </c>
      <c r="J29" s="113" t="s">
        <v>719</v>
      </c>
      <c r="K29" s="114">
        <v>409</v>
      </c>
      <c r="L29" s="115" t="s">
        <v>720</v>
      </c>
      <c r="N29" s="115" t="s">
        <v>721</v>
      </c>
      <c r="O29" s="114">
        <v>495</v>
      </c>
      <c r="P29" s="115" t="s">
        <v>722</v>
      </c>
      <c r="Q29" s="112">
        <v>5906</v>
      </c>
      <c r="R29" s="113" t="s">
        <v>580</v>
      </c>
      <c r="S29" s="114">
        <v>621</v>
      </c>
      <c r="T29" s="115" t="s">
        <v>46</v>
      </c>
      <c r="U29" s="114">
        <v>633</v>
      </c>
      <c r="V29" s="115" t="s">
        <v>723</v>
      </c>
      <c r="W29" s="113">
        <v>6556</v>
      </c>
      <c r="X29" s="113" t="s">
        <v>724</v>
      </c>
      <c r="Y29" s="113">
        <v>6865</v>
      </c>
      <c r="Z29" s="113" t="s">
        <v>725</v>
      </c>
      <c r="AA29" s="118"/>
      <c r="AB29" s="118" t="s">
        <v>586</v>
      </c>
      <c r="AC29" s="144"/>
      <c r="AD29" s="127" t="s">
        <v>726</v>
      </c>
      <c r="AE29" s="121"/>
      <c r="AF29" s="121"/>
    </row>
    <row r="30" spans="1:34" x14ac:dyDescent="0.2">
      <c r="A30" s="108">
        <v>11</v>
      </c>
      <c r="B30" s="109" t="s">
        <v>727</v>
      </c>
      <c r="C30" s="112">
        <v>1651</v>
      </c>
      <c r="D30" s="122" t="s">
        <v>683</v>
      </c>
      <c r="E30" s="112">
        <v>2157</v>
      </c>
      <c r="F30" s="113" t="s">
        <v>728</v>
      </c>
      <c r="G30" s="112">
        <v>2768</v>
      </c>
      <c r="H30" s="113" t="s">
        <v>415</v>
      </c>
      <c r="I30" s="112">
        <v>3224</v>
      </c>
      <c r="J30" s="113" t="s">
        <v>729</v>
      </c>
      <c r="K30" s="112">
        <v>4091</v>
      </c>
      <c r="L30" s="113" t="s">
        <v>730</v>
      </c>
      <c r="M30" s="114">
        <v>444</v>
      </c>
      <c r="N30" s="115" t="s">
        <v>731</v>
      </c>
      <c r="O30" s="114"/>
      <c r="P30" s="115" t="s">
        <v>732</v>
      </c>
      <c r="Q30" s="112">
        <v>5908</v>
      </c>
      <c r="R30" s="113" t="s">
        <v>733</v>
      </c>
      <c r="S30" s="113">
        <v>6211</v>
      </c>
      <c r="T30" s="113" t="s">
        <v>734</v>
      </c>
      <c r="U30" s="114"/>
      <c r="V30" s="115" t="s">
        <v>735</v>
      </c>
      <c r="W30" s="113">
        <v>6558</v>
      </c>
      <c r="X30" s="113" t="s">
        <v>736</v>
      </c>
      <c r="Y30" s="113"/>
      <c r="Z30" s="113" t="s">
        <v>659</v>
      </c>
      <c r="AA30" s="121">
        <v>7511</v>
      </c>
      <c r="AB30" s="121" t="s">
        <v>573</v>
      </c>
      <c r="AC30" s="118">
        <v>781</v>
      </c>
      <c r="AD30" s="118" t="s">
        <v>737</v>
      </c>
      <c r="AE30" s="121"/>
      <c r="AF30" s="121"/>
    </row>
    <row r="31" spans="1:34" ht="12.75" customHeight="1" x14ac:dyDescent="0.2">
      <c r="A31" s="114">
        <v>110</v>
      </c>
      <c r="B31" s="120" t="s">
        <v>738</v>
      </c>
      <c r="C31" s="112">
        <v>1652</v>
      </c>
      <c r="D31" s="122" t="s">
        <v>696</v>
      </c>
      <c r="E31" s="112"/>
      <c r="F31" s="113" t="s">
        <v>739</v>
      </c>
      <c r="G31" s="141">
        <v>27682</v>
      </c>
      <c r="H31" s="145" t="s">
        <v>740</v>
      </c>
      <c r="I31" s="112">
        <v>3225</v>
      </c>
      <c r="J31" s="113" t="s">
        <v>741</v>
      </c>
      <c r="K31" s="112">
        <v>4096</v>
      </c>
      <c r="L31" s="113" t="s">
        <v>742</v>
      </c>
      <c r="M31" s="114">
        <v>445</v>
      </c>
      <c r="N31" s="115" t="s">
        <v>743</v>
      </c>
      <c r="O31" s="114">
        <v>496</v>
      </c>
      <c r="P31" s="115" t="s">
        <v>744</v>
      </c>
      <c r="Q31" s="112"/>
      <c r="R31" s="113" t="s">
        <v>745</v>
      </c>
      <c r="S31" s="113">
        <v>6214</v>
      </c>
      <c r="T31" s="113" t="s">
        <v>746</v>
      </c>
      <c r="U31" s="113">
        <v>6331</v>
      </c>
      <c r="V31" s="113" t="s">
        <v>747</v>
      </c>
      <c r="W31" s="113"/>
      <c r="X31" s="113" t="s">
        <v>748</v>
      </c>
      <c r="Y31" s="113">
        <v>6866</v>
      </c>
      <c r="Z31" s="113" t="s">
        <v>749</v>
      </c>
      <c r="AA31" s="121"/>
      <c r="AB31" s="121" t="s">
        <v>611</v>
      </c>
      <c r="AD31" s="118" t="s">
        <v>750</v>
      </c>
      <c r="AE31" s="135"/>
      <c r="AF31" s="135"/>
      <c r="AG31" s="131"/>
      <c r="AH31" s="132"/>
    </row>
    <row r="32" spans="1:34" ht="12.75" customHeight="1" x14ac:dyDescent="0.2">
      <c r="A32" s="114">
        <v>115</v>
      </c>
      <c r="B32" s="120" t="s">
        <v>751</v>
      </c>
      <c r="C32" s="114">
        <v>167</v>
      </c>
      <c r="D32" s="120" t="s">
        <v>752</v>
      </c>
      <c r="E32" s="114">
        <v>216</v>
      </c>
      <c r="F32" s="115" t="s">
        <v>753</v>
      </c>
      <c r="G32" s="141">
        <v>27684</v>
      </c>
      <c r="H32" s="145" t="s">
        <v>754</v>
      </c>
      <c r="I32" s="112">
        <v>3226</v>
      </c>
      <c r="J32" s="113" t="s">
        <v>755</v>
      </c>
      <c r="K32" s="112"/>
      <c r="L32" s="113" t="s">
        <v>756</v>
      </c>
      <c r="M32" s="112">
        <v>4452</v>
      </c>
      <c r="N32" s="113" t="s">
        <v>757</v>
      </c>
      <c r="O32" s="145"/>
      <c r="P32" s="145"/>
      <c r="S32" s="114">
        <v>622</v>
      </c>
      <c r="T32" s="115" t="s">
        <v>758</v>
      </c>
      <c r="U32" s="113">
        <v>6332</v>
      </c>
      <c r="V32" s="113" t="s">
        <v>759</v>
      </c>
      <c r="W32" s="114">
        <v>657</v>
      </c>
      <c r="X32" s="115" t="s">
        <v>760</v>
      </c>
      <c r="Y32" s="113"/>
      <c r="Z32" s="113" t="s">
        <v>659</v>
      </c>
      <c r="AA32" s="121">
        <v>7516</v>
      </c>
      <c r="AB32" s="121" t="s">
        <v>624</v>
      </c>
      <c r="AD32" s="118" t="s">
        <v>761</v>
      </c>
      <c r="AE32" s="135"/>
      <c r="AF32" s="135"/>
    </row>
    <row r="33" spans="1:34" ht="12.75" customHeight="1" x14ac:dyDescent="0.2">
      <c r="A33" s="114">
        <v>119</v>
      </c>
      <c r="B33" s="120" t="s">
        <v>762</v>
      </c>
      <c r="C33" s="114">
        <v>168</v>
      </c>
      <c r="D33" s="120" t="s">
        <v>763</v>
      </c>
      <c r="E33" s="114">
        <v>218</v>
      </c>
      <c r="F33" s="115" t="s">
        <v>764</v>
      </c>
      <c r="G33" s="141">
        <v>27685</v>
      </c>
      <c r="H33" s="145" t="s">
        <v>765</v>
      </c>
      <c r="I33" s="112">
        <v>3227</v>
      </c>
      <c r="J33" s="113" t="s">
        <v>766</v>
      </c>
      <c r="K33" s="112">
        <v>4098</v>
      </c>
      <c r="L33" s="113" t="s">
        <v>767</v>
      </c>
      <c r="M33" s="112">
        <v>4455</v>
      </c>
      <c r="N33" s="113" t="s">
        <v>768</v>
      </c>
      <c r="O33" s="106">
        <v>5</v>
      </c>
      <c r="P33" s="107" t="s">
        <v>769</v>
      </c>
      <c r="Q33" s="106">
        <v>6</v>
      </c>
      <c r="R33" s="107" t="s">
        <v>770</v>
      </c>
      <c r="S33" s="113">
        <v>6221</v>
      </c>
      <c r="T33" s="113" t="s">
        <v>771</v>
      </c>
      <c r="U33" s="113">
        <v>6333</v>
      </c>
      <c r="V33" s="113" t="s">
        <v>772</v>
      </c>
      <c r="W33" s="113">
        <v>6571</v>
      </c>
      <c r="X33" s="113" t="s">
        <v>773</v>
      </c>
      <c r="Y33" s="113">
        <v>6868</v>
      </c>
      <c r="Z33" s="113" t="s">
        <v>774</v>
      </c>
      <c r="AA33" s="121">
        <v>7518</v>
      </c>
      <c r="AB33" s="121" t="s">
        <v>637</v>
      </c>
      <c r="AC33" s="121">
        <v>7811</v>
      </c>
      <c r="AD33" s="121" t="s">
        <v>775</v>
      </c>
      <c r="AE33" s="121"/>
      <c r="AF33" s="121"/>
    </row>
    <row r="34" spans="1:34" ht="12.75" customHeight="1" x14ac:dyDescent="0.2">
      <c r="C34" s="112">
        <v>1681</v>
      </c>
      <c r="D34" s="122" t="s">
        <v>776</v>
      </c>
      <c r="E34" s="112">
        <v>2181</v>
      </c>
      <c r="F34" s="113" t="s">
        <v>777</v>
      </c>
      <c r="G34" s="141">
        <v>27688</v>
      </c>
      <c r="H34" s="145" t="s">
        <v>778</v>
      </c>
      <c r="I34" s="112">
        <v>3228</v>
      </c>
      <c r="J34" s="113" t="s">
        <v>779</v>
      </c>
      <c r="K34" s="112"/>
      <c r="L34" s="113" t="s">
        <v>780</v>
      </c>
      <c r="M34" s="141">
        <v>44551</v>
      </c>
      <c r="N34" s="145" t="s">
        <v>781</v>
      </c>
      <c r="O34" s="128">
        <v>50</v>
      </c>
      <c r="P34" s="129" t="s">
        <v>782</v>
      </c>
      <c r="Q34" s="116">
        <v>60</v>
      </c>
      <c r="R34" s="117" t="s">
        <v>783</v>
      </c>
      <c r="S34" s="113">
        <v>6222</v>
      </c>
      <c r="T34" s="113" t="s">
        <v>784</v>
      </c>
      <c r="U34" s="113"/>
      <c r="V34" s="113" t="s">
        <v>675</v>
      </c>
      <c r="W34" s="113">
        <v>6572</v>
      </c>
      <c r="X34" s="113" t="s">
        <v>785</v>
      </c>
      <c r="Y34" s="114">
        <v>687</v>
      </c>
      <c r="Z34" s="115" t="s">
        <v>524</v>
      </c>
      <c r="AA34" s="118">
        <v>752</v>
      </c>
      <c r="AB34" s="118" t="s">
        <v>786</v>
      </c>
      <c r="AC34" s="121"/>
      <c r="AD34" s="121" t="s">
        <v>561</v>
      </c>
      <c r="AE34" s="121"/>
      <c r="AF34" s="121"/>
    </row>
    <row r="35" spans="1:34" ht="12.75" customHeight="1" x14ac:dyDescent="0.2">
      <c r="A35" s="108">
        <v>12</v>
      </c>
      <c r="B35" s="109" t="s">
        <v>787</v>
      </c>
      <c r="C35" s="112">
        <v>1685</v>
      </c>
      <c r="D35" s="122" t="s">
        <v>788</v>
      </c>
      <c r="E35" s="112"/>
      <c r="F35" s="113" t="s">
        <v>789</v>
      </c>
      <c r="G35" s="114">
        <v>279</v>
      </c>
      <c r="H35" s="115" t="s">
        <v>790</v>
      </c>
      <c r="I35" s="114">
        <v>326</v>
      </c>
      <c r="J35" s="115" t="s">
        <v>791</v>
      </c>
      <c r="K35" s="112"/>
      <c r="L35" s="113"/>
      <c r="M35" s="112">
        <v>4456</v>
      </c>
      <c r="N35" s="113" t="s">
        <v>792</v>
      </c>
      <c r="O35" s="114">
        <v>503</v>
      </c>
      <c r="P35" s="115" t="s">
        <v>396</v>
      </c>
      <c r="Q35" s="114">
        <v>601</v>
      </c>
      <c r="R35" s="115" t="s">
        <v>200</v>
      </c>
      <c r="S35" s="113">
        <v>6224</v>
      </c>
      <c r="T35" s="113" t="s">
        <v>793</v>
      </c>
      <c r="U35" s="113">
        <v>6334</v>
      </c>
      <c r="V35" s="113" t="s">
        <v>794</v>
      </c>
      <c r="W35" s="114">
        <v>658</v>
      </c>
      <c r="X35" s="115" t="s">
        <v>795</v>
      </c>
      <c r="Y35" s="114"/>
      <c r="Z35" s="115" t="s">
        <v>796</v>
      </c>
      <c r="AA35" s="118"/>
      <c r="AB35" s="118" t="s">
        <v>797</v>
      </c>
      <c r="AC35" s="135">
        <v>78111</v>
      </c>
      <c r="AD35" s="135" t="s">
        <v>798</v>
      </c>
      <c r="AE35" s="121"/>
      <c r="AF35" s="121"/>
    </row>
    <row r="36" spans="1:34" ht="22.5" x14ac:dyDescent="0.2">
      <c r="A36" s="114">
        <v>120</v>
      </c>
      <c r="B36" s="120" t="s">
        <v>799</v>
      </c>
      <c r="C36" s="112">
        <v>1687</v>
      </c>
      <c r="D36" s="122" t="s">
        <v>800</v>
      </c>
      <c r="E36" s="112">
        <v>2182</v>
      </c>
      <c r="F36" s="113" t="s">
        <v>801</v>
      </c>
      <c r="G36" s="114"/>
      <c r="H36" s="115" t="s">
        <v>802</v>
      </c>
      <c r="I36" s="146">
        <v>3261</v>
      </c>
      <c r="J36" s="147" t="s">
        <v>803</v>
      </c>
      <c r="K36" s="123">
        <v>41</v>
      </c>
      <c r="L36" s="124" t="s">
        <v>804</v>
      </c>
      <c r="M36" s="141">
        <v>44562</v>
      </c>
      <c r="N36" s="145" t="s">
        <v>805</v>
      </c>
      <c r="O36" s="113">
        <v>5031</v>
      </c>
      <c r="P36" s="113" t="s">
        <v>806</v>
      </c>
      <c r="Q36" s="114">
        <v>602</v>
      </c>
      <c r="R36" s="115" t="s">
        <v>94</v>
      </c>
      <c r="S36" s="113">
        <v>6225</v>
      </c>
      <c r="T36" s="113" t="s">
        <v>807</v>
      </c>
      <c r="U36" s="113">
        <v>6335</v>
      </c>
      <c r="V36" s="113" t="s">
        <v>808</v>
      </c>
      <c r="W36" s="113">
        <v>6586</v>
      </c>
      <c r="X36" s="113" t="s">
        <v>809</v>
      </c>
      <c r="Y36" s="113">
        <v>6871</v>
      </c>
      <c r="Z36" s="113" t="s">
        <v>810</v>
      </c>
      <c r="AA36" s="118">
        <v>753</v>
      </c>
      <c r="AB36" s="118" t="s">
        <v>811</v>
      </c>
      <c r="AC36" s="135">
        <v>78112</v>
      </c>
      <c r="AD36" s="135" t="s">
        <v>419</v>
      </c>
      <c r="AE36" s="121"/>
      <c r="AF36" s="121"/>
    </row>
    <row r="37" spans="1:34" x14ac:dyDescent="0.2">
      <c r="A37" s="114">
        <v>129</v>
      </c>
      <c r="B37" s="120" t="s">
        <v>812</v>
      </c>
      <c r="C37" s="112">
        <v>1688</v>
      </c>
      <c r="D37" s="122" t="s">
        <v>415</v>
      </c>
      <c r="E37" s="112">
        <v>2183</v>
      </c>
      <c r="F37" s="113" t="s">
        <v>813</v>
      </c>
      <c r="G37" s="114"/>
      <c r="I37" s="146">
        <v>3265</v>
      </c>
      <c r="J37" s="147" t="s">
        <v>814</v>
      </c>
      <c r="K37" s="114">
        <v>411</v>
      </c>
      <c r="L37" s="115" t="s">
        <v>815</v>
      </c>
      <c r="M37" s="141">
        <v>44566</v>
      </c>
      <c r="N37" s="145" t="s">
        <v>816</v>
      </c>
      <c r="O37" s="113">
        <v>5035</v>
      </c>
      <c r="P37" s="113" t="s">
        <v>817</v>
      </c>
      <c r="Q37" s="113">
        <v>6021</v>
      </c>
      <c r="R37" s="113" t="s">
        <v>97</v>
      </c>
      <c r="S37" s="113">
        <v>6226</v>
      </c>
      <c r="T37" s="113" t="s">
        <v>818</v>
      </c>
      <c r="U37" s="113"/>
      <c r="V37" s="113" t="s">
        <v>819</v>
      </c>
      <c r="W37" s="113">
        <v>6588</v>
      </c>
      <c r="X37" s="113" t="s">
        <v>820</v>
      </c>
      <c r="Y37" s="113"/>
      <c r="Z37" s="113" t="s">
        <v>821</v>
      </c>
      <c r="AA37" s="121">
        <v>7531</v>
      </c>
      <c r="AB37" s="121" t="s">
        <v>822</v>
      </c>
      <c r="AC37" s="121">
        <v>7815</v>
      </c>
      <c r="AD37" s="121" t="s">
        <v>823</v>
      </c>
      <c r="AE37" s="135"/>
      <c r="AF37" s="135"/>
    </row>
    <row r="38" spans="1:34" x14ac:dyDescent="0.2">
      <c r="C38" s="141">
        <v>16883</v>
      </c>
      <c r="D38" s="126" t="s">
        <v>824</v>
      </c>
      <c r="E38" s="112">
        <v>2184</v>
      </c>
      <c r="F38" s="113" t="s">
        <v>825</v>
      </c>
      <c r="G38" s="110">
        <v>28</v>
      </c>
      <c r="H38" s="111" t="s">
        <v>826</v>
      </c>
      <c r="I38" s="146">
        <v>3267</v>
      </c>
      <c r="J38" s="147" t="s">
        <v>827</v>
      </c>
      <c r="K38" s="114">
        <v>413</v>
      </c>
      <c r="L38" s="115" t="s">
        <v>828</v>
      </c>
      <c r="M38" s="141">
        <v>44567</v>
      </c>
      <c r="N38" s="145" t="s">
        <v>829</v>
      </c>
      <c r="O38" s="114">
        <v>504</v>
      </c>
      <c r="P38" s="115" t="s">
        <v>711</v>
      </c>
      <c r="Q38" s="113">
        <v>6022</v>
      </c>
      <c r="R38" s="113" t="s">
        <v>684</v>
      </c>
      <c r="S38" s="141">
        <v>62264</v>
      </c>
      <c r="T38" s="145" t="s">
        <v>830</v>
      </c>
      <c r="U38" s="113">
        <v>6338</v>
      </c>
      <c r="V38" s="113" t="s">
        <v>820</v>
      </c>
      <c r="W38" s="114"/>
      <c r="Y38" s="113">
        <v>6872</v>
      </c>
      <c r="Z38" s="113" t="s">
        <v>831</v>
      </c>
      <c r="AA38" s="121">
        <v>7532</v>
      </c>
      <c r="AB38" s="121" t="s">
        <v>832</v>
      </c>
      <c r="AC38" s="121">
        <v>7816</v>
      </c>
      <c r="AD38" s="121" t="s">
        <v>833</v>
      </c>
      <c r="AE38" s="135"/>
      <c r="AF38" s="135"/>
    </row>
    <row r="39" spans="1:34" ht="12.75" customHeight="1" x14ac:dyDescent="0.2">
      <c r="A39" s="108">
        <v>13</v>
      </c>
      <c r="B39" s="109" t="s">
        <v>834</v>
      </c>
      <c r="C39" s="141">
        <v>16884</v>
      </c>
      <c r="D39" s="126" t="s">
        <v>835</v>
      </c>
      <c r="E39" s="112">
        <v>2185</v>
      </c>
      <c r="F39" s="113" t="s">
        <v>836</v>
      </c>
      <c r="G39" s="114">
        <v>280</v>
      </c>
      <c r="H39" s="115" t="s">
        <v>837</v>
      </c>
      <c r="I39" s="114"/>
      <c r="K39" s="114">
        <v>416</v>
      </c>
      <c r="L39" s="115" t="s">
        <v>838</v>
      </c>
      <c r="M39" s="112">
        <v>4457</v>
      </c>
      <c r="N39" s="113" t="s">
        <v>839</v>
      </c>
      <c r="O39" s="114">
        <v>506</v>
      </c>
      <c r="P39" s="115" t="s">
        <v>580</v>
      </c>
      <c r="Q39" s="113">
        <v>6023</v>
      </c>
      <c r="R39" s="113" t="s">
        <v>840</v>
      </c>
      <c r="S39" s="113">
        <v>6227</v>
      </c>
      <c r="T39" s="113" t="s">
        <v>841</v>
      </c>
      <c r="U39" s="114">
        <v>635</v>
      </c>
      <c r="V39" s="115" t="s">
        <v>842</v>
      </c>
      <c r="W39" s="116">
        <v>66</v>
      </c>
      <c r="X39" s="117" t="s">
        <v>261</v>
      </c>
      <c r="Y39" s="113">
        <v>6873</v>
      </c>
      <c r="Z39" s="113" t="s">
        <v>843</v>
      </c>
      <c r="AA39" s="121"/>
      <c r="AB39" s="121" t="s">
        <v>844</v>
      </c>
      <c r="AC39" s="121"/>
      <c r="AD39" s="121" t="s">
        <v>845</v>
      </c>
      <c r="AE39" s="121"/>
      <c r="AF39" s="121"/>
    </row>
    <row r="40" spans="1:34" x14ac:dyDescent="0.2">
      <c r="A40" s="114">
        <v>131</v>
      </c>
      <c r="B40" s="120" t="s">
        <v>846</v>
      </c>
      <c r="C40" s="141">
        <v>16885</v>
      </c>
      <c r="D40" s="126" t="s">
        <v>847</v>
      </c>
      <c r="E40" s="112">
        <v>2186</v>
      </c>
      <c r="F40" s="113" t="s">
        <v>814</v>
      </c>
      <c r="G40" s="112"/>
      <c r="H40" s="113" t="s">
        <v>848</v>
      </c>
      <c r="I40" s="139">
        <v>33</v>
      </c>
      <c r="J40" s="140" t="s">
        <v>849</v>
      </c>
      <c r="K40" s="114">
        <v>418</v>
      </c>
      <c r="L40" s="115" t="s">
        <v>850</v>
      </c>
      <c r="M40" s="141">
        <v>44571</v>
      </c>
      <c r="N40" s="145" t="s">
        <v>851</v>
      </c>
      <c r="O40" s="113">
        <v>5061</v>
      </c>
      <c r="P40" s="113" t="s">
        <v>806</v>
      </c>
      <c r="Q40" s="113">
        <v>6026</v>
      </c>
      <c r="R40" s="113" t="s">
        <v>852</v>
      </c>
      <c r="S40" s="113">
        <v>6228</v>
      </c>
      <c r="T40" s="113" t="s">
        <v>228</v>
      </c>
      <c r="U40" s="114"/>
      <c r="V40" s="115" t="s">
        <v>623</v>
      </c>
      <c r="W40" s="114">
        <v>661</v>
      </c>
      <c r="X40" s="115" t="s">
        <v>853</v>
      </c>
      <c r="Y40" s="113">
        <v>6874</v>
      </c>
      <c r="Z40" s="113" t="s">
        <v>854</v>
      </c>
      <c r="AA40" s="118">
        <v>754</v>
      </c>
      <c r="AB40" s="118" t="s">
        <v>254</v>
      </c>
      <c r="AC40" s="135">
        <v>78161</v>
      </c>
      <c r="AD40" s="135" t="s">
        <v>364</v>
      </c>
      <c r="AE40" s="121"/>
      <c r="AF40" s="121"/>
    </row>
    <row r="41" spans="1:34" ht="12.75" customHeight="1" x14ac:dyDescent="0.2">
      <c r="A41" s="112">
        <v>1311</v>
      </c>
      <c r="B41" s="122" t="s">
        <v>855</v>
      </c>
      <c r="C41" s="141">
        <v>16887</v>
      </c>
      <c r="D41" s="126" t="s">
        <v>856</v>
      </c>
      <c r="G41" s="112">
        <v>2804</v>
      </c>
      <c r="H41" s="113" t="s">
        <v>439</v>
      </c>
      <c r="I41" s="114">
        <v>331</v>
      </c>
      <c r="J41" s="115" t="s">
        <v>367</v>
      </c>
      <c r="K41" s="112">
        <v>4181</v>
      </c>
      <c r="L41" s="113" t="s">
        <v>857</v>
      </c>
      <c r="M41" s="112">
        <v>4458</v>
      </c>
      <c r="N41" s="113" t="s">
        <v>858</v>
      </c>
      <c r="O41" s="113">
        <v>5065</v>
      </c>
      <c r="P41" s="113" t="s">
        <v>817</v>
      </c>
      <c r="Q41" s="113">
        <v>6028</v>
      </c>
      <c r="R41" s="113" t="s">
        <v>859</v>
      </c>
      <c r="S41" s="114">
        <v>623</v>
      </c>
      <c r="T41" s="115" t="s">
        <v>860</v>
      </c>
      <c r="U41" s="113">
        <v>6351</v>
      </c>
      <c r="V41" s="113" t="s">
        <v>861</v>
      </c>
      <c r="W41" s="113">
        <v>6611</v>
      </c>
      <c r="X41" s="113" t="s">
        <v>862</v>
      </c>
      <c r="Y41" s="113">
        <v>6875</v>
      </c>
      <c r="Z41" s="113" t="s">
        <v>863</v>
      </c>
      <c r="AA41" s="121">
        <v>7541</v>
      </c>
      <c r="AB41" s="121" t="s">
        <v>864</v>
      </c>
      <c r="AC41" s="135">
        <v>78162</v>
      </c>
      <c r="AD41" s="135" t="s">
        <v>419</v>
      </c>
      <c r="AE41" s="135"/>
      <c r="AF41" s="135"/>
    </row>
    <row r="42" spans="1:34" ht="12.75" customHeight="1" x14ac:dyDescent="0.2">
      <c r="A42" s="112">
        <v>1312</v>
      </c>
      <c r="B42" s="122" t="s">
        <v>865</v>
      </c>
      <c r="C42" s="141"/>
      <c r="D42" s="126" t="s">
        <v>866</v>
      </c>
      <c r="E42" s="110">
        <v>22</v>
      </c>
      <c r="F42" s="111" t="s">
        <v>867</v>
      </c>
      <c r="G42" s="114">
        <v>281</v>
      </c>
      <c r="H42" s="115" t="s">
        <v>868</v>
      </c>
      <c r="I42" s="114">
        <v>335</v>
      </c>
      <c r="J42" s="115" t="s">
        <v>383</v>
      </c>
      <c r="K42" s="112">
        <v>4188</v>
      </c>
      <c r="L42" s="113" t="s">
        <v>869</v>
      </c>
      <c r="M42" s="141">
        <v>44583</v>
      </c>
      <c r="N42" s="145" t="s">
        <v>870</v>
      </c>
      <c r="O42" s="114">
        <v>507</v>
      </c>
      <c r="P42" s="115" t="s">
        <v>871</v>
      </c>
      <c r="Q42" s="114">
        <v>603</v>
      </c>
      <c r="R42" s="115" t="s">
        <v>872</v>
      </c>
      <c r="S42" s="113">
        <v>6231</v>
      </c>
      <c r="T42" s="113" t="s">
        <v>873</v>
      </c>
      <c r="U42" s="141">
        <v>63511</v>
      </c>
      <c r="V42" s="145" t="s">
        <v>874</v>
      </c>
      <c r="W42" s="113">
        <v>6615</v>
      </c>
      <c r="X42" s="113" t="s">
        <v>875</v>
      </c>
      <c r="Y42" s="113">
        <v>6876</v>
      </c>
      <c r="Z42" s="113" t="s">
        <v>876</v>
      </c>
      <c r="AA42" s="135">
        <v>75411</v>
      </c>
      <c r="AB42" s="135" t="s">
        <v>864</v>
      </c>
      <c r="AC42" s="135">
        <v>78164</v>
      </c>
      <c r="AD42" s="135" t="s">
        <v>877</v>
      </c>
      <c r="AE42" s="135"/>
      <c r="AF42" s="135"/>
    </row>
    <row r="43" spans="1:34" x14ac:dyDescent="0.2">
      <c r="A43" s="112">
        <v>1313</v>
      </c>
      <c r="B43" s="122" t="s">
        <v>878</v>
      </c>
      <c r="C43" s="141">
        <v>16888</v>
      </c>
      <c r="D43" s="126" t="s">
        <v>879</v>
      </c>
      <c r="G43" s="112">
        <v>2812</v>
      </c>
      <c r="H43" s="113" t="s">
        <v>579</v>
      </c>
      <c r="I43" s="139">
        <v>34</v>
      </c>
      <c r="J43" s="140" t="s">
        <v>880</v>
      </c>
      <c r="K43" s="114">
        <v>419</v>
      </c>
      <c r="L43" s="115" t="s">
        <v>881</v>
      </c>
      <c r="M43" s="141">
        <v>44584</v>
      </c>
      <c r="N43" s="145" t="s">
        <v>882</v>
      </c>
      <c r="O43" s="114">
        <v>508</v>
      </c>
      <c r="P43" s="115" t="s">
        <v>883</v>
      </c>
      <c r="Q43" s="113">
        <v>6031</v>
      </c>
      <c r="R43" s="113" t="s">
        <v>884</v>
      </c>
      <c r="S43" s="113">
        <v>6232</v>
      </c>
      <c r="T43" s="113" t="s">
        <v>885</v>
      </c>
      <c r="U43" s="141">
        <v>63512</v>
      </c>
      <c r="V43" s="145" t="s">
        <v>886</v>
      </c>
      <c r="W43" s="113">
        <v>6616</v>
      </c>
      <c r="X43" s="113" t="s">
        <v>887</v>
      </c>
      <c r="Y43" s="114">
        <v>689</v>
      </c>
      <c r="Z43" s="115" t="s">
        <v>888</v>
      </c>
      <c r="AA43" s="135">
        <v>75412</v>
      </c>
      <c r="AB43" s="135" t="s">
        <v>889</v>
      </c>
      <c r="AC43" s="135"/>
      <c r="AD43" s="135" t="s">
        <v>651</v>
      </c>
    </row>
    <row r="44" spans="1:34" ht="12.75" customHeight="1" x14ac:dyDescent="0.2">
      <c r="A44" s="112">
        <v>1314</v>
      </c>
      <c r="B44" s="122" t="s">
        <v>890</v>
      </c>
      <c r="C44" s="141"/>
      <c r="D44" s="126"/>
      <c r="E44" s="110">
        <v>23</v>
      </c>
      <c r="F44" s="111" t="s">
        <v>891</v>
      </c>
      <c r="G44" s="112"/>
      <c r="H44" s="113" t="s">
        <v>592</v>
      </c>
      <c r="I44" s="114">
        <v>341</v>
      </c>
      <c r="J44" s="115" t="s">
        <v>412</v>
      </c>
      <c r="K44" s="112">
        <v>4191</v>
      </c>
      <c r="L44" s="113" t="s">
        <v>892</v>
      </c>
      <c r="M44" s="114">
        <v>447</v>
      </c>
      <c r="N44" s="115" t="s">
        <v>893</v>
      </c>
      <c r="O44" s="113">
        <v>5081</v>
      </c>
      <c r="P44" s="113" t="s">
        <v>894</v>
      </c>
      <c r="Q44" s="113"/>
      <c r="R44" s="113" t="s">
        <v>895</v>
      </c>
      <c r="S44" s="113">
        <v>6233</v>
      </c>
      <c r="T44" s="113" t="s">
        <v>896</v>
      </c>
      <c r="U44" s="141">
        <v>63513</v>
      </c>
      <c r="V44" s="145" t="s">
        <v>897</v>
      </c>
      <c r="W44" s="113"/>
      <c r="X44" s="113" t="s">
        <v>898</v>
      </c>
      <c r="Y44" s="113">
        <v>6891</v>
      </c>
      <c r="Z44" s="113" t="s">
        <v>899</v>
      </c>
      <c r="AA44" s="121">
        <v>7542</v>
      </c>
      <c r="AB44" s="121" t="s">
        <v>900</v>
      </c>
      <c r="AC44" s="121">
        <v>7817</v>
      </c>
      <c r="AD44" s="121" t="s">
        <v>901</v>
      </c>
    </row>
    <row r="45" spans="1:34" ht="12.75" customHeight="1" x14ac:dyDescent="0.2">
      <c r="A45" s="112">
        <v>1315</v>
      </c>
      <c r="B45" s="122" t="s">
        <v>902</v>
      </c>
      <c r="C45" s="108">
        <v>17</v>
      </c>
      <c r="D45" s="109" t="s">
        <v>903</v>
      </c>
      <c r="E45" s="114">
        <v>231</v>
      </c>
      <c r="F45" s="115" t="s">
        <v>904</v>
      </c>
      <c r="G45" s="112">
        <v>2813</v>
      </c>
      <c r="H45" s="113" t="s">
        <v>603</v>
      </c>
      <c r="I45" s="114">
        <v>345</v>
      </c>
      <c r="J45" s="115" t="s">
        <v>428</v>
      </c>
      <c r="K45" s="112"/>
      <c r="L45" s="113" t="s">
        <v>905</v>
      </c>
      <c r="M45" s="112">
        <v>4471</v>
      </c>
      <c r="N45" s="113" t="s">
        <v>906</v>
      </c>
      <c r="O45" s="113">
        <v>5082</v>
      </c>
      <c r="P45" s="113" t="s">
        <v>907</v>
      </c>
      <c r="Q45" s="113">
        <v>6032</v>
      </c>
      <c r="R45" s="113" t="s">
        <v>908</v>
      </c>
      <c r="S45" s="113">
        <v>6234</v>
      </c>
      <c r="T45" s="113" t="s">
        <v>909</v>
      </c>
      <c r="U45" s="113">
        <v>6352</v>
      </c>
      <c r="V45" s="113" t="s">
        <v>910</v>
      </c>
      <c r="W45" s="113">
        <v>6617</v>
      </c>
      <c r="X45" s="113" t="s">
        <v>911</v>
      </c>
      <c r="Y45" s="113">
        <v>6893</v>
      </c>
      <c r="Z45" s="113" t="s">
        <v>912</v>
      </c>
      <c r="AA45" s="121">
        <v>7543</v>
      </c>
      <c r="AB45" s="121" t="s">
        <v>913</v>
      </c>
      <c r="AC45" s="121"/>
      <c r="AD45" s="121" t="s">
        <v>914</v>
      </c>
      <c r="AE45" s="121"/>
      <c r="AF45" s="121"/>
      <c r="AG45" s="131"/>
      <c r="AH45" s="132"/>
    </row>
    <row r="46" spans="1:34" ht="22.5" x14ac:dyDescent="0.2">
      <c r="A46" s="112">
        <v>1316</v>
      </c>
      <c r="B46" s="122" t="s">
        <v>915</v>
      </c>
      <c r="C46" s="136">
        <v>171</v>
      </c>
      <c r="D46" s="120" t="s">
        <v>903</v>
      </c>
      <c r="E46" s="112">
        <v>2312</v>
      </c>
      <c r="F46" s="113" t="s">
        <v>353</v>
      </c>
      <c r="G46" s="141"/>
      <c r="H46" s="145" t="s">
        <v>916</v>
      </c>
      <c r="I46" s="114"/>
      <c r="K46" s="112">
        <v>4196</v>
      </c>
      <c r="L46" s="113" t="s">
        <v>917</v>
      </c>
      <c r="M46" s="112">
        <v>4472</v>
      </c>
      <c r="N46" s="113" t="s">
        <v>874</v>
      </c>
      <c r="O46" s="113">
        <v>5088</v>
      </c>
      <c r="P46" s="113" t="s">
        <v>918</v>
      </c>
      <c r="Q46" s="113"/>
      <c r="R46" s="113" t="s">
        <v>919</v>
      </c>
      <c r="S46" s="113">
        <v>6235</v>
      </c>
      <c r="T46" s="113" t="s">
        <v>920</v>
      </c>
      <c r="U46" s="113">
        <v>6353</v>
      </c>
      <c r="V46" s="113" t="s">
        <v>921</v>
      </c>
      <c r="W46" s="113">
        <v>6618</v>
      </c>
      <c r="X46" s="113" t="s">
        <v>922</v>
      </c>
      <c r="Y46" s="112">
        <v>6894</v>
      </c>
      <c r="Z46" s="113" t="s">
        <v>923</v>
      </c>
      <c r="AA46" s="135">
        <v>75431</v>
      </c>
      <c r="AB46" s="135" t="s">
        <v>924</v>
      </c>
      <c r="AC46" s="135">
        <v>78173</v>
      </c>
      <c r="AD46" s="135" t="s">
        <v>925</v>
      </c>
      <c r="AE46" s="121"/>
      <c r="AF46" s="121"/>
    </row>
    <row r="47" spans="1:34" ht="12.75" customHeight="1" x14ac:dyDescent="0.2">
      <c r="A47" s="112">
        <v>1318</v>
      </c>
      <c r="B47" s="122" t="s">
        <v>820</v>
      </c>
      <c r="C47" s="130">
        <v>1711</v>
      </c>
      <c r="D47" s="122" t="s">
        <v>455</v>
      </c>
      <c r="E47" s="112">
        <v>2313</v>
      </c>
      <c r="F47" s="113" t="s">
        <v>926</v>
      </c>
      <c r="G47" s="112">
        <v>2814</v>
      </c>
      <c r="H47" s="113" t="s">
        <v>927</v>
      </c>
      <c r="I47" s="139">
        <v>35</v>
      </c>
      <c r="J47" s="140" t="s">
        <v>928</v>
      </c>
      <c r="K47" s="112"/>
      <c r="L47" s="113" t="s">
        <v>929</v>
      </c>
      <c r="M47" s="112">
        <v>4478</v>
      </c>
      <c r="N47" s="113" t="s">
        <v>249</v>
      </c>
      <c r="O47" s="114">
        <v>509</v>
      </c>
      <c r="P47" s="115" t="s">
        <v>930</v>
      </c>
      <c r="Q47" s="113">
        <v>6037</v>
      </c>
      <c r="R47" s="113" t="s">
        <v>931</v>
      </c>
      <c r="S47" s="113">
        <v>6236</v>
      </c>
      <c r="T47" s="113" t="s">
        <v>932</v>
      </c>
      <c r="U47" s="113">
        <v>6354</v>
      </c>
      <c r="V47" s="113" t="s">
        <v>933</v>
      </c>
      <c r="W47" s="114">
        <v>664</v>
      </c>
      <c r="X47" s="115" t="s">
        <v>934</v>
      </c>
      <c r="Y47" s="113">
        <v>6895</v>
      </c>
      <c r="Z47" s="113" t="s">
        <v>935</v>
      </c>
      <c r="AA47" s="135">
        <v>75432</v>
      </c>
      <c r="AB47" s="135" t="s">
        <v>936</v>
      </c>
      <c r="AC47" s="135">
        <v>78174</v>
      </c>
      <c r="AD47" s="135" t="s">
        <v>937</v>
      </c>
      <c r="AE47" s="121"/>
      <c r="AF47" s="121"/>
    </row>
    <row r="48" spans="1:34" ht="22.5" x14ac:dyDescent="0.2">
      <c r="A48" s="141">
        <v>13181</v>
      </c>
      <c r="B48" s="126" t="s">
        <v>649</v>
      </c>
      <c r="C48" s="130">
        <v>1718</v>
      </c>
      <c r="D48" s="122" t="s">
        <v>415</v>
      </c>
      <c r="E48" s="112">
        <v>2315</v>
      </c>
      <c r="F48" s="113" t="s">
        <v>938</v>
      </c>
      <c r="G48" s="112">
        <v>2815</v>
      </c>
      <c r="H48" s="113" t="s">
        <v>938</v>
      </c>
      <c r="I48" s="114">
        <v>351</v>
      </c>
      <c r="J48" s="115" t="s">
        <v>456</v>
      </c>
      <c r="K48" s="112">
        <v>4198</v>
      </c>
      <c r="L48" s="113" t="s">
        <v>939</v>
      </c>
      <c r="M48" s="114">
        <v>448</v>
      </c>
      <c r="N48" s="115" t="s">
        <v>940</v>
      </c>
      <c r="O48" s="114"/>
      <c r="Q48" s="114">
        <v>604</v>
      </c>
      <c r="R48" s="115" t="s">
        <v>209</v>
      </c>
      <c r="S48" s="113">
        <v>6237</v>
      </c>
      <c r="T48" s="113" t="s">
        <v>941</v>
      </c>
      <c r="U48" s="141">
        <v>63541</v>
      </c>
      <c r="V48" s="145" t="s">
        <v>942</v>
      </c>
      <c r="W48" s="114">
        <v>665</v>
      </c>
      <c r="X48" s="115" t="s">
        <v>943</v>
      </c>
      <c r="Y48" s="113"/>
      <c r="Z48" s="113" t="s">
        <v>436</v>
      </c>
      <c r="AA48" s="135">
        <v>75433</v>
      </c>
      <c r="AB48" s="135" t="s">
        <v>944</v>
      </c>
      <c r="AC48" s="118">
        <v>786</v>
      </c>
      <c r="AD48" s="118" t="s">
        <v>945</v>
      </c>
      <c r="AE48" s="121"/>
      <c r="AF48" s="121"/>
    </row>
    <row r="49" spans="1:34" ht="12.75" customHeight="1" x14ac:dyDescent="0.2">
      <c r="A49" s="141">
        <v>13182</v>
      </c>
      <c r="B49" s="126" t="s">
        <v>946</v>
      </c>
      <c r="C49" s="133"/>
      <c r="D49" s="148"/>
      <c r="E49" s="112">
        <v>2318</v>
      </c>
      <c r="F49" s="113" t="s">
        <v>764</v>
      </c>
      <c r="G49" s="141"/>
      <c r="H49" s="145" t="s">
        <v>947</v>
      </c>
      <c r="I49" s="114">
        <v>355</v>
      </c>
      <c r="J49" s="115" t="s">
        <v>468</v>
      </c>
      <c r="K49" s="112"/>
      <c r="L49" s="113" t="s">
        <v>948</v>
      </c>
      <c r="M49" s="112">
        <v>4482</v>
      </c>
      <c r="N49" s="113" t="s">
        <v>949</v>
      </c>
      <c r="O49" s="128">
        <v>51</v>
      </c>
      <c r="P49" s="129" t="s">
        <v>950</v>
      </c>
      <c r="Q49" s="114">
        <v>605</v>
      </c>
      <c r="R49" s="115" t="s">
        <v>123</v>
      </c>
      <c r="S49" s="113">
        <v>6238</v>
      </c>
      <c r="T49" s="113" t="s">
        <v>951</v>
      </c>
      <c r="U49" s="113">
        <v>6358</v>
      </c>
      <c r="V49" s="113" t="s">
        <v>952</v>
      </c>
      <c r="W49" s="114">
        <v>666</v>
      </c>
      <c r="X49" s="115" t="s">
        <v>953</v>
      </c>
      <c r="Y49" s="113">
        <v>6896</v>
      </c>
      <c r="Z49" s="113" t="s">
        <v>954</v>
      </c>
      <c r="AA49" s="118">
        <v>755</v>
      </c>
      <c r="AB49" s="118" t="s">
        <v>955</v>
      </c>
      <c r="AD49" s="118" t="s">
        <v>659</v>
      </c>
      <c r="AE49" s="135"/>
      <c r="AF49" s="135"/>
    </row>
    <row r="50" spans="1:34" ht="12.75" customHeight="1" x14ac:dyDescent="0.2">
      <c r="A50" s="114">
        <v>139</v>
      </c>
      <c r="B50" s="120" t="s">
        <v>956</v>
      </c>
      <c r="C50" s="108">
        <v>18</v>
      </c>
      <c r="D50" s="109" t="s">
        <v>957</v>
      </c>
      <c r="E50" s="114">
        <v>232</v>
      </c>
      <c r="F50" s="115" t="s">
        <v>958</v>
      </c>
      <c r="G50" s="112">
        <v>2818</v>
      </c>
      <c r="H50" s="113" t="s">
        <v>764</v>
      </c>
      <c r="I50" s="114">
        <v>358</v>
      </c>
      <c r="J50" s="115" t="s">
        <v>959</v>
      </c>
      <c r="L50" s="114"/>
      <c r="M50" s="112">
        <v>4486</v>
      </c>
      <c r="N50" s="113" t="s">
        <v>960</v>
      </c>
      <c r="O50" s="114">
        <v>511</v>
      </c>
      <c r="P50" s="115" t="s">
        <v>961</v>
      </c>
      <c r="Q50" s="114">
        <v>606</v>
      </c>
      <c r="R50" s="115" t="s">
        <v>962</v>
      </c>
      <c r="S50" s="114">
        <v>624</v>
      </c>
      <c r="T50" s="115" t="s">
        <v>963</v>
      </c>
      <c r="U50" s="114">
        <v>637</v>
      </c>
      <c r="V50" s="115" t="s">
        <v>842</v>
      </c>
      <c r="W50" s="114">
        <v>667</v>
      </c>
      <c r="X50" s="115" t="s">
        <v>964</v>
      </c>
      <c r="Y50" s="113"/>
      <c r="Z50" s="113" t="s">
        <v>465</v>
      </c>
      <c r="AA50" s="121">
        <v>7551</v>
      </c>
      <c r="AB50" s="121" t="s">
        <v>965</v>
      </c>
      <c r="AC50" s="121">
        <v>7865</v>
      </c>
      <c r="AD50" s="121" t="s">
        <v>966</v>
      </c>
      <c r="AE50" s="135"/>
      <c r="AF50" s="135"/>
    </row>
    <row r="51" spans="1:34" ht="12" customHeight="1" x14ac:dyDescent="0.2">
      <c r="B51" s="120" t="s">
        <v>967</v>
      </c>
      <c r="C51" s="114">
        <v>181</v>
      </c>
      <c r="D51" s="120" t="s">
        <v>968</v>
      </c>
      <c r="E51" s="114">
        <v>237</v>
      </c>
      <c r="F51" s="115" t="s">
        <v>969</v>
      </c>
      <c r="G51" s="141"/>
      <c r="H51" s="145" t="s">
        <v>970</v>
      </c>
      <c r="I51" s="114"/>
      <c r="K51" s="123">
        <v>42</v>
      </c>
      <c r="L51" s="124" t="s">
        <v>971</v>
      </c>
      <c r="M51" s="112">
        <v>4487</v>
      </c>
      <c r="N51" s="113" t="s">
        <v>972</v>
      </c>
      <c r="O51" s="113">
        <v>5111</v>
      </c>
      <c r="P51" s="113" t="s">
        <v>973</v>
      </c>
      <c r="Q51" s="113">
        <v>6061</v>
      </c>
      <c r="R51" s="113" t="s">
        <v>974</v>
      </c>
      <c r="T51" s="115" t="s">
        <v>975</v>
      </c>
      <c r="U51" s="113">
        <v>6371</v>
      </c>
      <c r="V51" s="113" t="s">
        <v>976</v>
      </c>
      <c r="W51" s="114"/>
      <c r="X51" s="114" t="s">
        <v>369</v>
      </c>
      <c r="Y51" s="113"/>
      <c r="Z51" s="113"/>
      <c r="AA51" s="121">
        <v>7552</v>
      </c>
      <c r="AB51" s="121" t="s">
        <v>977</v>
      </c>
      <c r="AC51" s="121"/>
      <c r="AD51" s="121" t="s">
        <v>659</v>
      </c>
    </row>
    <row r="52" spans="1:34" ht="12.75" customHeight="1" x14ac:dyDescent="0.2">
      <c r="A52" s="112">
        <v>1391</v>
      </c>
      <c r="B52" s="122" t="s">
        <v>956</v>
      </c>
      <c r="C52" s="114">
        <v>185</v>
      </c>
      <c r="D52" s="120" t="s">
        <v>978</v>
      </c>
      <c r="F52" s="115" t="s">
        <v>979</v>
      </c>
      <c r="G52" s="141"/>
      <c r="H52" s="145"/>
      <c r="I52" s="139">
        <v>37</v>
      </c>
      <c r="J52" s="140" t="s">
        <v>980</v>
      </c>
      <c r="K52" s="114">
        <v>421</v>
      </c>
      <c r="L52" s="115" t="s">
        <v>981</v>
      </c>
      <c r="N52" s="114"/>
      <c r="O52" s="113">
        <v>5112</v>
      </c>
      <c r="P52" s="113" t="s">
        <v>982</v>
      </c>
      <c r="Q52" s="113">
        <v>6063</v>
      </c>
      <c r="R52" s="113" t="s">
        <v>173</v>
      </c>
      <c r="S52" s="113">
        <v>6241</v>
      </c>
      <c r="T52" s="113" t="s">
        <v>983</v>
      </c>
      <c r="U52" s="113">
        <v>6374</v>
      </c>
      <c r="V52" s="113" t="s">
        <v>984</v>
      </c>
      <c r="W52" s="114">
        <v>668</v>
      </c>
      <c r="X52" s="115" t="s">
        <v>985</v>
      </c>
      <c r="Y52" s="116">
        <v>69</v>
      </c>
      <c r="Z52" s="117" t="s">
        <v>278</v>
      </c>
      <c r="AA52" s="118">
        <v>756</v>
      </c>
      <c r="AB52" s="118" t="s">
        <v>986</v>
      </c>
      <c r="AC52" s="121">
        <v>7866</v>
      </c>
      <c r="AD52" s="121" t="s">
        <v>987</v>
      </c>
    </row>
    <row r="53" spans="1:34" ht="13.5" customHeight="1" x14ac:dyDescent="0.2">
      <c r="A53" s="112"/>
      <c r="B53" s="122" t="s">
        <v>967</v>
      </c>
      <c r="C53" s="114"/>
      <c r="D53" s="120" t="s">
        <v>988</v>
      </c>
      <c r="E53" s="114">
        <v>238</v>
      </c>
      <c r="F53" s="115" t="s">
        <v>969</v>
      </c>
      <c r="G53" s="110">
        <v>29</v>
      </c>
      <c r="H53" s="111" t="s">
        <v>989</v>
      </c>
      <c r="I53" s="114"/>
      <c r="K53" s="114">
        <v>422</v>
      </c>
      <c r="L53" s="115" t="s">
        <v>990</v>
      </c>
      <c r="M53" s="123">
        <v>45</v>
      </c>
      <c r="N53" s="124" t="s">
        <v>991</v>
      </c>
      <c r="O53" s="113">
        <v>5113</v>
      </c>
      <c r="P53" s="113" t="s">
        <v>992</v>
      </c>
      <c r="Q53" s="113">
        <v>6064</v>
      </c>
      <c r="R53" s="113" t="s">
        <v>177</v>
      </c>
      <c r="S53" s="113">
        <v>6242</v>
      </c>
      <c r="T53" s="113" t="s">
        <v>993</v>
      </c>
      <c r="U53" s="113">
        <v>6378</v>
      </c>
      <c r="V53" s="113" t="s">
        <v>994</v>
      </c>
      <c r="W53" s="114"/>
      <c r="Y53" s="114">
        <v>691</v>
      </c>
      <c r="Z53" s="115" t="s">
        <v>995</v>
      </c>
      <c r="AA53" s="121">
        <v>7561</v>
      </c>
      <c r="AB53" s="121" t="s">
        <v>996</v>
      </c>
      <c r="AC53" s="121"/>
      <c r="AD53" s="121" t="s">
        <v>659</v>
      </c>
      <c r="AE53" s="121"/>
      <c r="AF53" s="121"/>
    </row>
    <row r="54" spans="1:34" ht="12.75" customHeight="1" x14ac:dyDescent="0.2">
      <c r="A54" s="141"/>
      <c r="B54" s="126" t="s">
        <v>997</v>
      </c>
      <c r="C54" s="114">
        <v>186</v>
      </c>
      <c r="D54" s="120" t="s">
        <v>998</v>
      </c>
      <c r="F54" s="115" t="s">
        <v>999</v>
      </c>
      <c r="G54" s="114">
        <v>290</v>
      </c>
      <c r="H54" s="115" t="s">
        <v>989</v>
      </c>
      <c r="I54" s="139">
        <v>39</v>
      </c>
      <c r="J54" s="140" t="s">
        <v>1000</v>
      </c>
      <c r="L54" s="115" t="s">
        <v>1001</v>
      </c>
      <c r="M54" s="123"/>
      <c r="N54" s="124" t="s">
        <v>1002</v>
      </c>
      <c r="O54" s="113">
        <v>5114</v>
      </c>
      <c r="P54" s="113" t="s">
        <v>1003</v>
      </c>
      <c r="Q54" s="113">
        <v>6068</v>
      </c>
      <c r="R54" s="113" t="s">
        <v>1004</v>
      </c>
      <c r="S54" s="113">
        <v>6243</v>
      </c>
      <c r="T54" s="113" t="s">
        <v>1005</v>
      </c>
      <c r="W54" s="116">
        <v>67</v>
      </c>
      <c r="X54" s="117" t="s">
        <v>270</v>
      </c>
      <c r="Y54" s="114">
        <v>695</v>
      </c>
      <c r="Z54" s="115" t="s">
        <v>278</v>
      </c>
      <c r="AA54" s="121">
        <v>7562</v>
      </c>
      <c r="AB54" s="121" t="s">
        <v>1006</v>
      </c>
      <c r="AC54" s="135">
        <v>78662</v>
      </c>
      <c r="AD54" s="135" t="s">
        <v>1007</v>
      </c>
      <c r="AE54" s="121"/>
      <c r="AF54" s="121"/>
    </row>
    <row r="55" spans="1:34" ht="22.5" x14ac:dyDescent="0.2">
      <c r="A55" s="112">
        <v>1398</v>
      </c>
      <c r="B55" s="122" t="s">
        <v>820</v>
      </c>
      <c r="C55" s="114"/>
      <c r="D55" s="120" t="s">
        <v>1008</v>
      </c>
      <c r="E55" s="112">
        <v>2382</v>
      </c>
      <c r="F55" s="113" t="s">
        <v>353</v>
      </c>
      <c r="G55" s="114"/>
      <c r="H55" s="115" t="s">
        <v>1009</v>
      </c>
      <c r="I55" s="114">
        <v>391</v>
      </c>
      <c r="J55" s="115" t="s">
        <v>1010</v>
      </c>
      <c r="K55" s="114">
        <v>424</v>
      </c>
      <c r="L55" s="115" t="s">
        <v>995</v>
      </c>
      <c r="M55" s="114">
        <v>451</v>
      </c>
      <c r="N55" s="115" t="s">
        <v>1011</v>
      </c>
      <c r="O55" s="114">
        <v>512</v>
      </c>
      <c r="P55" s="115" t="s">
        <v>1012</v>
      </c>
      <c r="Q55" s="114">
        <v>607</v>
      </c>
      <c r="R55" s="115" t="s">
        <v>1013</v>
      </c>
      <c r="S55" s="113">
        <v>6244</v>
      </c>
      <c r="T55" s="113" t="s">
        <v>1014</v>
      </c>
      <c r="U55" s="116">
        <v>64</v>
      </c>
      <c r="V55" s="117" t="s">
        <v>27</v>
      </c>
      <c r="W55" s="114">
        <v>671</v>
      </c>
      <c r="X55" s="115" t="s">
        <v>1015</v>
      </c>
      <c r="Y55" s="113">
        <v>6951</v>
      </c>
      <c r="Z55" s="113" t="s">
        <v>1016</v>
      </c>
      <c r="AA55" s="118">
        <v>757</v>
      </c>
      <c r="AB55" s="118" t="s">
        <v>1017</v>
      </c>
      <c r="AC55" s="135">
        <v>78665</v>
      </c>
      <c r="AD55" s="135" t="s">
        <v>1018</v>
      </c>
      <c r="AE55" s="121"/>
      <c r="AF55" s="121"/>
    </row>
    <row r="56" spans="1:34" ht="22.5" x14ac:dyDescent="0.2">
      <c r="A56" s="141">
        <v>13981</v>
      </c>
      <c r="B56" s="126" t="s">
        <v>649</v>
      </c>
      <c r="C56" s="114">
        <v>187</v>
      </c>
      <c r="D56" s="120" t="s">
        <v>998</v>
      </c>
      <c r="E56" s="112">
        <v>2383</v>
      </c>
      <c r="F56" s="113" t="s">
        <v>926</v>
      </c>
      <c r="G56" s="112">
        <v>2905</v>
      </c>
      <c r="H56" s="113" t="s">
        <v>454</v>
      </c>
      <c r="I56" s="112">
        <v>3911</v>
      </c>
      <c r="J56" s="113" t="s">
        <v>618</v>
      </c>
      <c r="K56" s="114">
        <v>425</v>
      </c>
      <c r="L56" s="115" t="s">
        <v>1019</v>
      </c>
      <c r="M56" s="114">
        <v>455</v>
      </c>
      <c r="N56" s="115" t="s">
        <v>1020</v>
      </c>
      <c r="O56" s="113">
        <v>5121</v>
      </c>
      <c r="P56" s="113" t="s">
        <v>1021</v>
      </c>
      <c r="Q56" s="114">
        <v>608</v>
      </c>
      <c r="R56" s="115" t="s">
        <v>1022</v>
      </c>
      <c r="S56" s="113">
        <v>6247</v>
      </c>
      <c r="T56" s="113" t="s">
        <v>1023</v>
      </c>
      <c r="U56" s="114">
        <v>641</v>
      </c>
      <c r="V56" s="115" t="s">
        <v>1024</v>
      </c>
      <c r="W56" s="113">
        <v>6711</v>
      </c>
      <c r="X56" s="113" t="s">
        <v>1025</v>
      </c>
      <c r="Y56" s="113">
        <v>6952</v>
      </c>
      <c r="Z56" s="113" t="s">
        <v>1026</v>
      </c>
      <c r="AA56" s="118">
        <v>758</v>
      </c>
      <c r="AB56" s="118" t="s">
        <v>1027</v>
      </c>
      <c r="AC56" s="118">
        <v>787</v>
      </c>
      <c r="AD56" s="118" t="s">
        <v>1028</v>
      </c>
      <c r="AE56" s="121"/>
      <c r="AF56" s="121"/>
    </row>
    <row r="57" spans="1:34" x14ac:dyDescent="0.2">
      <c r="A57" s="141">
        <v>13988</v>
      </c>
      <c r="B57" s="126" t="s">
        <v>946</v>
      </c>
      <c r="C57" s="114"/>
      <c r="D57" s="120" t="s">
        <v>1029</v>
      </c>
      <c r="E57" s="112">
        <v>2385</v>
      </c>
      <c r="F57" s="113" t="s">
        <v>938</v>
      </c>
      <c r="G57" s="112"/>
      <c r="H57" s="113" t="s">
        <v>467</v>
      </c>
      <c r="I57" s="112">
        <v>3917</v>
      </c>
      <c r="J57" s="113" t="s">
        <v>631</v>
      </c>
      <c r="K57" s="114">
        <v>426</v>
      </c>
      <c r="L57" s="115" t="s">
        <v>1030</v>
      </c>
      <c r="O57" s="113">
        <v>5124</v>
      </c>
      <c r="P57" s="113" t="s">
        <v>1031</v>
      </c>
      <c r="Q57" s="114">
        <v>609</v>
      </c>
      <c r="R57" s="115" t="s">
        <v>1032</v>
      </c>
      <c r="S57" s="114">
        <v>625</v>
      </c>
      <c r="T57" s="115" t="s">
        <v>1033</v>
      </c>
      <c r="U57" s="113">
        <v>6411</v>
      </c>
      <c r="V57" s="113" t="s">
        <v>1034</v>
      </c>
      <c r="W57" s="113">
        <v>6712</v>
      </c>
      <c r="X57" s="113" t="s">
        <v>1035</v>
      </c>
      <c r="Y57" s="113"/>
      <c r="Z57" s="113" t="s">
        <v>1036</v>
      </c>
      <c r="AA57" s="121"/>
      <c r="AB57" s="121"/>
      <c r="AD57" s="118" t="s">
        <v>1037</v>
      </c>
      <c r="AE57" s="121"/>
      <c r="AF57" s="121"/>
    </row>
    <row r="58" spans="1:34" x14ac:dyDescent="0.2">
      <c r="A58" s="141"/>
      <c r="B58" s="126"/>
      <c r="C58" s="114"/>
      <c r="E58" s="112">
        <v>2388</v>
      </c>
      <c r="F58" s="113" t="s">
        <v>764</v>
      </c>
      <c r="G58" s="112">
        <v>2906</v>
      </c>
      <c r="H58" s="113" t="s">
        <v>478</v>
      </c>
      <c r="I58" s="114">
        <v>392</v>
      </c>
      <c r="J58" s="115" t="s">
        <v>1038</v>
      </c>
      <c r="K58" s="114">
        <v>427</v>
      </c>
      <c r="L58" s="115" t="s">
        <v>1039</v>
      </c>
      <c r="M58" s="123">
        <v>46</v>
      </c>
      <c r="N58" s="124" t="s">
        <v>1040</v>
      </c>
      <c r="S58" s="113">
        <v>6251</v>
      </c>
      <c r="T58" s="113" t="s">
        <v>1041</v>
      </c>
      <c r="U58" s="113">
        <v>6412</v>
      </c>
      <c r="V58" s="113" t="s">
        <v>1042</v>
      </c>
      <c r="W58" s="113">
        <v>6713</v>
      </c>
      <c r="X58" s="113" t="s">
        <v>1043</v>
      </c>
      <c r="Y58" s="114">
        <v>699</v>
      </c>
      <c r="Z58" s="115" t="s">
        <v>1044</v>
      </c>
      <c r="AA58" s="127">
        <v>76</v>
      </c>
      <c r="AB58" s="127" t="s">
        <v>262</v>
      </c>
      <c r="AC58" s="121">
        <v>7872</v>
      </c>
      <c r="AD58" s="121" t="s">
        <v>1045</v>
      </c>
      <c r="AE58" s="121"/>
      <c r="AF58" s="121"/>
    </row>
    <row r="59" spans="1:34" ht="12.75" customHeight="1" x14ac:dyDescent="0.2">
      <c r="A59" s="141"/>
      <c r="B59" s="126"/>
      <c r="C59" s="108">
        <v>19</v>
      </c>
      <c r="D59" s="109" t="s">
        <v>1046</v>
      </c>
      <c r="G59" s="112">
        <v>2908</v>
      </c>
      <c r="H59" s="113" t="s">
        <v>491</v>
      </c>
      <c r="I59" s="112">
        <v>3921</v>
      </c>
      <c r="J59" s="113" t="s">
        <v>670</v>
      </c>
      <c r="K59" s="114">
        <v>428</v>
      </c>
      <c r="L59" s="115" t="s">
        <v>1047</v>
      </c>
      <c r="M59" s="114">
        <v>461</v>
      </c>
      <c r="N59" s="115" t="s">
        <v>1048</v>
      </c>
      <c r="S59" s="113">
        <v>6255</v>
      </c>
      <c r="T59" s="113" t="s">
        <v>1049</v>
      </c>
      <c r="U59" s="113">
        <v>6413</v>
      </c>
      <c r="V59" s="113" t="s">
        <v>1050</v>
      </c>
      <c r="W59" s="113">
        <v>6714</v>
      </c>
      <c r="X59" s="113" t="s">
        <v>1051</v>
      </c>
      <c r="AA59" s="118">
        <v>761</v>
      </c>
      <c r="AB59" s="118" t="s">
        <v>1052</v>
      </c>
      <c r="AC59" s="121"/>
      <c r="AD59" s="121" t="s">
        <v>1053</v>
      </c>
      <c r="AE59" s="121"/>
      <c r="AF59" s="121"/>
      <c r="AG59" s="131"/>
      <c r="AH59" s="132"/>
    </row>
    <row r="60" spans="1:34" ht="22.5" x14ac:dyDescent="0.2">
      <c r="A60" s="141"/>
      <c r="B60" s="126"/>
      <c r="C60" s="114">
        <v>191</v>
      </c>
      <c r="D60" s="120" t="s">
        <v>1054</v>
      </c>
      <c r="E60" s="110">
        <v>24</v>
      </c>
      <c r="F60" s="111" t="s">
        <v>1055</v>
      </c>
      <c r="G60" s="114">
        <v>291</v>
      </c>
      <c r="H60" s="115" t="s">
        <v>989</v>
      </c>
      <c r="I60" s="112">
        <v>3922</v>
      </c>
      <c r="J60" s="113" t="s">
        <v>684</v>
      </c>
      <c r="K60" s="112">
        <v>4282</v>
      </c>
      <c r="L60" s="113" t="s">
        <v>1056</v>
      </c>
      <c r="M60" s="114">
        <v>462</v>
      </c>
      <c r="N60" s="115" t="s">
        <v>1057</v>
      </c>
      <c r="S60" s="113">
        <v>6256</v>
      </c>
      <c r="T60" s="113" t="s">
        <v>1058</v>
      </c>
      <c r="U60" s="113">
        <v>6414</v>
      </c>
      <c r="V60" s="113" t="s">
        <v>1059</v>
      </c>
      <c r="W60" s="113">
        <v>6715</v>
      </c>
      <c r="X60" s="113" t="s">
        <v>760</v>
      </c>
      <c r="Y60" s="149">
        <v>7</v>
      </c>
      <c r="Z60" s="150" t="s">
        <v>1060</v>
      </c>
      <c r="AA60" s="121">
        <v>7611</v>
      </c>
      <c r="AB60" s="121" t="s">
        <v>1061</v>
      </c>
      <c r="AC60" s="121">
        <v>7873</v>
      </c>
      <c r="AD60" s="121" t="s">
        <v>1062</v>
      </c>
      <c r="AE60" s="121"/>
      <c r="AF60" s="121"/>
    </row>
    <row r="61" spans="1:34" x14ac:dyDescent="0.2">
      <c r="C61" s="130">
        <v>1911</v>
      </c>
      <c r="D61" s="122" t="s">
        <v>936</v>
      </c>
      <c r="E61" s="110"/>
      <c r="F61" s="111" t="s">
        <v>1063</v>
      </c>
      <c r="G61" s="114"/>
      <c r="H61" s="115" t="s">
        <v>1064</v>
      </c>
      <c r="I61" s="112">
        <v>3926</v>
      </c>
      <c r="J61" s="113" t="s">
        <v>852</v>
      </c>
      <c r="K61" s="112">
        <v>4284</v>
      </c>
      <c r="L61" s="113" t="s">
        <v>1065</v>
      </c>
      <c r="M61" s="114">
        <v>463</v>
      </c>
      <c r="N61" s="115" t="s">
        <v>1066</v>
      </c>
      <c r="O61" s="113"/>
      <c r="P61" s="113"/>
      <c r="S61" s="113">
        <v>6257</v>
      </c>
      <c r="T61" s="113" t="s">
        <v>1067</v>
      </c>
      <c r="U61" s="113">
        <v>6415</v>
      </c>
      <c r="V61" s="113" t="s">
        <v>1068</v>
      </c>
      <c r="W61" s="113">
        <v>6717</v>
      </c>
      <c r="X61" s="113" t="s">
        <v>1069</v>
      </c>
      <c r="Y61" s="127">
        <v>70</v>
      </c>
      <c r="Z61" s="127" t="s">
        <v>1070</v>
      </c>
      <c r="AA61" s="121">
        <v>7616</v>
      </c>
      <c r="AB61" s="121" t="s">
        <v>1071</v>
      </c>
      <c r="AC61" s="121">
        <v>7874</v>
      </c>
      <c r="AD61" s="121" t="s">
        <v>1072</v>
      </c>
    </row>
    <row r="62" spans="1:34" ht="12.75" customHeight="1" x14ac:dyDescent="0.2">
      <c r="C62" s="130">
        <v>1912</v>
      </c>
      <c r="D62" s="122" t="s">
        <v>439</v>
      </c>
      <c r="K62" s="112"/>
      <c r="L62" s="113" t="s">
        <v>1073</v>
      </c>
      <c r="M62" s="112">
        <v>4632</v>
      </c>
      <c r="N62" s="113" t="s">
        <v>1074</v>
      </c>
      <c r="O62" s="113"/>
      <c r="P62" s="113"/>
      <c r="W62" s="113">
        <v>6718</v>
      </c>
      <c r="X62" s="113" t="s">
        <v>1075</v>
      </c>
      <c r="Y62" s="144"/>
      <c r="Z62" s="127" t="s">
        <v>1076</v>
      </c>
      <c r="AA62" s="121">
        <v>7617</v>
      </c>
      <c r="AB62" s="121" t="s">
        <v>1077</v>
      </c>
      <c r="AC62" s="121">
        <v>7875</v>
      </c>
      <c r="AD62" s="121" t="s">
        <v>966</v>
      </c>
    </row>
    <row r="63" spans="1:34" x14ac:dyDescent="0.2">
      <c r="C63" s="136">
        <v>193</v>
      </c>
      <c r="D63" s="120" t="s">
        <v>1078</v>
      </c>
      <c r="M63" s="112">
        <v>4633</v>
      </c>
      <c r="N63" s="113" t="s">
        <v>1079</v>
      </c>
      <c r="Y63" s="118">
        <v>701</v>
      </c>
      <c r="Z63" s="118" t="s">
        <v>1080</v>
      </c>
      <c r="AA63" s="118">
        <v>762</v>
      </c>
      <c r="AB63" s="118" t="s">
        <v>1081</v>
      </c>
      <c r="AC63" s="121"/>
      <c r="AD63" s="121" t="s">
        <v>1037</v>
      </c>
      <c r="AE63" s="121"/>
      <c r="AF63" s="121"/>
    </row>
    <row r="64" spans="1:34" x14ac:dyDescent="0.2">
      <c r="C64" s="114">
        <v>194</v>
      </c>
      <c r="D64" s="120" t="s">
        <v>1082</v>
      </c>
      <c r="O64" s="113"/>
      <c r="P64" s="113"/>
      <c r="Y64" s="118">
        <v>702</v>
      </c>
      <c r="Z64" s="118" t="s">
        <v>1083</v>
      </c>
      <c r="AA64" s="121">
        <v>7621</v>
      </c>
      <c r="AB64" s="121" t="s">
        <v>1084</v>
      </c>
      <c r="AC64" s="121">
        <v>7876</v>
      </c>
      <c r="AD64" s="121" t="s">
        <v>1085</v>
      </c>
      <c r="AE64" s="121"/>
      <c r="AF64" s="121"/>
    </row>
    <row r="65" spans="3:34" x14ac:dyDescent="0.2">
      <c r="C65" s="114">
        <v>195</v>
      </c>
      <c r="D65" s="120" t="s">
        <v>1086</v>
      </c>
      <c r="O65" s="113"/>
      <c r="P65" s="113"/>
      <c r="Y65" s="118">
        <v>703</v>
      </c>
      <c r="Z65" s="118" t="s">
        <v>1087</v>
      </c>
      <c r="AA65" s="121">
        <v>7624</v>
      </c>
      <c r="AB65" s="121" t="s">
        <v>1088</v>
      </c>
      <c r="AC65" s="121"/>
      <c r="AD65" s="121" t="s">
        <v>1089</v>
      </c>
      <c r="AE65" s="121"/>
      <c r="AF65" s="121"/>
    </row>
    <row r="66" spans="3:34" x14ac:dyDescent="0.2">
      <c r="C66" s="114"/>
      <c r="D66" s="120" t="s">
        <v>1090</v>
      </c>
      <c r="O66" s="114"/>
      <c r="P66" s="114"/>
      <c r="Y66" s="118">
        <v>704</v>
      </c>
      <c r="Z66" s="118" t="s">
        <v>1091</v>
      </c>
      <c r="AA66" s="121">
        <v>7627</v>
      </c>
      <c r="AB66" s="121" t="s">
        <v>1092</v>
      </c>
      <c r="AE66" s="121"/>
      <c r="AF66" s="121"/>
    </row>
    <row r="67" spans="3:34" ht="22.5" x14ac:dyDescent="0.2">
      <c r="C67" s="114">
        <v>196</v>
      </c>
      <c r="D67" s="120" t="s">
        <v>1093</v>
      </c>
      <c r="O67" s="134"/>
      <c r="P67" s="134"/>
      <c r="Y67" s="118">
        <v>705</v>
      </c>
      <c r="Z67" s="118" t="s">
        <v>1094</v>
      </c>
      <c r="AE67" s="121"/>
      <c r="AF67" s="121"/>
      <c r="AG67" s="131"/>
      <c r="AH67" s="132"/>
    </row>
    <row r="68" spans="3:34" ht="12.75" customHeight="1" x14ac:dyDescent="0.2">
      <c r="C68" s="122"/>
      <c r="Y68" s="118">
        <v>706</v>
      </c>
      <c r="Z68" s="118" t="s">
        <v>1095</v>
      </c>
      <c r="AE68" s="121"/>
      <c r="AF68" s="121"/>
    </row>
    <row r="69" spans="3:34" x14ac:dyDescent="0.2">
      <c r="C69" s="126"/>
      <c r="D69" s="126"/>
      <c r="Y69" s="113">
        <v>7063</v>
      </c>
      <c r="Z69" s="113" t="s">
        <v>1096</v>
      </c>
    </row>
    <row r="70" spans="3:34" x14ac:dyDescent="0.2">
      <c r="C70" s="126"/>
      <c r="D70" s="126"/>
      <c r="Y70" s="118">
        <v>707</v>
      </c>
      <c r="Z70" s="118" t="s">
        <v>1097</v>
      </c>
      <c r="AE70" s="151"/>
      <c r="AF70" s="151"/>
    </row>
    <row r="71" spans="3:34" ht="12.75" customHeight="1" x14ac:dyDescent="0.2">
      <c r="C71" s="126"/>
      <c r="D71" s="126"/>
      <c r="Y71" s="113">
        <v>7073</v>
      </c>
      <c r="Z71" s="113" t="s">
        <v>1098</v>
      </c>
    </row>
    <row r="72" spans="3:34" x14ac:dyDescent="0.2">
      <c r="C72" s="148"/>
      <c r="D72" s="148"/>
      <c r="Y72" s="113"/>
      <c r="Z72" s="113"/>
    </row>
    <row r="73" spans="3:34" x14ac:dyDescent="0.2">
      <c r="O73" s="114"/>
      <c r="P73" s="114"/>
    </row>
    <row r="74" spans="3:34" ht="12.75" customHeight="1" x14ac:dyDescent="0.2">
      <c r="C74" s="122"/>
      <c r="D74" s="122"/>
      <c r="O74" s="134"/>
      <c r="P74" s="134"/>
    </row>
    <row r="75" spans="3:34" x14ac:dyDescent="0.2">
      <c r="C75" s="122"/>
      <c r="D75" s="122"/>
      <c r="Y75" s="113"/>
      <c r="Z75" s="113"/>
    </row>
    <row r="76" spans="3:34" x14ac:dyDescent="0.2">
      <c r="O76" s="113"/>
      <c r="P76" s="113"/>
      <c r="Y76" s="113"/>
      <c r="Z76" s="113"/>
    </row>
    <row r="77" spans="3:34" x14ac:dyDescent="0.2">
      <c r="Y77" s="113"/>
      <c r="Z77" s="113"/>
    </row>
    <row r="78" spans="3:34" x14ac:dyDescent="0.2">
      <c r="Y78" s="113"/>
      <c r="Z78" s="113"/>
      <c r="AG78" s="131"/>
      <c r="AH78" s="132"/>
    </row>
    <row r="79" spans="3:34" x14ac:dyDescent="0.2">
      <c r="O79" s="114"/>
      <c r="P79" s="114"/>
      <c r="AG79" s="131"/>
      <c r="AH79" s="132"/>
    </row>
    <row r="80" spans="3:34" x14ac:dyDescent="0.2">
      <c r="O80" s="134"/>
      <c r="P80" s="134"/>
      <c r="Y80" s="114"/>
      <c r="Z80" s="114"/>
    </row>
    <row r="81" spans="3:26" x14ac:dyDescent="0.2">
      <c r="C81" s="148"/>
      <c r="D81" s="148"/>
      <c r="O81" s="134"/>
      <c r="P81" s="134"/>
      <c r="Y81" s="134"/>
      <c r="Z81" s="134"/>
    </row>
    <row r="82" spans="3:26" x14ac:dyDescent="0.2">
      <c r="I82" s="134"/>
      <c r="J82" s="134"/>
      <c r="Y82" s="134"/>
      <c r="Z82" s="134"/>
    </row>
    <row r="83" spans="3:26" x14ac:dyDescent="0.2">
      <c r="C83" s="122"/>
      <c r="D83" s="122"/>
    </row>
    <row r="84" spans="3:26" x14ac:dyDescent="0.2">
      <c r="C84" s="122"/>
      <c r="D84" s="122"/>
      <c r="I84" s="113"/>
      <c r="J84" s="113"/>
    </row>
    <row r="85" spans="3:26" x14ac:dyDescent="0.2">
      <c r="C85" s="122"/>
      <c r="D85" s="122"/>
      <c r="I85" s="113"/>
      <c r="J85" s="113"/>
      <c r="Y85" s="113"/>
      <c r="Z85" s="113"/>
    </row>
    <row r="86" spans="3:26" ht="12.75" customHeight="1" x14ac:dyDescent="0.2">
      <c r="C86" s="122"/>
      <c r="D86" s="122"/>
      <c r="I86" s="113"/>
      <c r="J86" s="113"/>
      <c r="Y86" s="113"/>
      <c r="Z86" s="113"/>
    </row>
    <row r="87" spans="3:26" x14ac:dyDescent="0.2">
      <c r="C87" s="122"/>
      <c r="D87" s="122"/>
      <c r="I87" s="113"/>
      <c r="J87" s="113"/>
      <c r="Y87" s="113"/>
      <c r="Z87" s="113"/>
    </row>
    <row r="88" spans="3:26" x14ac:dyDescent="0.2">
      <c r="I88" s="113"/>
      <c r="J88" s="113"/>
      <c r="Y88" s="113"/>
      <c r="Z88" s="113"/>
    </row>
    <row r="89" spans="3:26" x14ac:dyDescent="0.2">
      <c r="I89" s="113"/>
      <c r="J89" s="113"/>
      <c r="Y89" s="113"/>
      <c r="Z89" s="113"/>
    </row>
    <row r="90" spans="3:26" x14ac:dyDescent="0.2">
      <c r="Y90" s="113"/>
      <c r="Z90" s="113"/>
    </row>
    <row r="91" spans="3:26" x14ac:dyDescent="0.2">
      <c r="G91" s="114"/>
      <c r="I91" s="113"/>
      <c r="J91" s="113"/>
      <c r="Y91" s="113"/>
      <c r="Z91" s="113"/>
    </row>
    <row r="92" spans="3:26" x14ac:dyDescent="0.2">
      <c r="I92" s="113"/>
      <c r="J92" s="113"/>
      <c r="Y92" s="113"/>
      <c r="Z92" s="113"/>
    </row>
    <row r="93" spans="3:26" x14ac:dyDescent="0.2">
      <c r="I93" s="113"/>
      <c r="J93" s="113"/>
    </row>
    <row r="94" spans="3:26" x14ac:dyDescent="0.2">
      <c r="C94" s="148"/>
      <c r="D94" s="148"/>
      <c r="G94" s="134"/>
      <c r="H94" s="134"/>
      <c r="I94" s="145"/>
      <c r="J94" s="145"/>
    </row>
    <row r="95" spans="3:26" x14ac:dyDescent="0.2">
      <c r="I95" s="145"/>
      <c r="J95" s="145"/>
      <c r="Y95" s="113"/>
      <c r="Z95" s="113"/>
    </row>
    <row r="96" spans="3:26" x14ac:dyDescent="0.2">
      <c r="G96" s="113"/>
      <c r="H96" s="113"/>
      <c r="I96" s="145"/>
      <c r="J96" s="145"/>
      <c r="Y96" s="113"/>
      <c r="Z96" s="113"/>
    </row>
    <row r="97" spans="3:26" x14ac:dyDescent="0.2">
      <c r="G97" s="113"/>
      <c r="H97" s="113"/>
      <c r="I97" s="145"/>
      <c r="J97" s="145"/>
      <c r="Y97" s="113"/>
      <c r="Z97" s="113"/>
    </row>
    <row r="98" spans="3:26" x14ac:dyDescent="0.2">
      <c r="C98" s="122"/>
      <c r="D98" s="122"/>
      <c r="G98" s="113"/>
      <c r="H98" s="113"/>
      <c r="I98" s="113"/>
      <c r="J98" s="113"/>
      <c r="Y98" s="113"/>
      <c r="Z98" s="113"/>
    </row>
    <row r="99" spans="3:26" x14ac:dyDescent="0.2">
      <c r="C99" s="122"/>
      <c r="D99" s="122"/>
      <c r="G99" s="113"/>
      <c r="H99" s="113"/>
      <c r="I99" s="113"/>
      <c r="J99" s="113"/>
      <c r="Y99" s="113"/>
      <c r="Z99" s="113"/>
    </row>
    <row r="100" spans="3:26" x14ac:dyDescent="0.2">
      <c r="G100" s="113"/>
      <c r="H100" s="113"/>
      <c r="I100" s="145"/>
      <c r="J100" s="145"/>
      <c r="Y100" s="113"/>
      <c r="Z100" s="113"/>
    </row>
    <row r="101" spans="3:26" x14ac:dyDescent="0.2">
      <c r="G101" s="113"/>
      <c r="H101" s="113"/>
      <c r="I101" s="145"/>
      <c r="J101" s="145"/>
      <c r="Y101" s="113"/>
      <c r="Z101" s="113"/>
    </row>
    <row r="102" spans="3:26" x14ac:dyDescent="0.2">
      <c r="C102" s="122"/>
      <c r="D102" s="122"/>
      <c r="I102" s="145"/>
      <c r="J102" s="145"/>
    </row>
    <row r="103" spans="3:26" x14ac:dyDescent="0.2">
      <c r="C103" s="122"/>
      <c r="D103" s="122"/>
      <c r="G103" s="113"/>
      <c r="H103" s="113"/>
      <c r="I103" s="145"/>
      <c r="J103" s="145"/>
    </row>
    <row r="104" spans="3:26" x14ac:dyDescent="0.2">
      <c r="C104" s="122"/>
      <c r="D104" s="122"/>
      <c r="G104" s="113"/>
      <c r="H104" s="113"/>
      <c r="I104" s="145"/>
      <c r="J104" s="145"/>
      <c r="Y104" s="113"/>
      <c r="Z104" s="113"/>
    </row>
    <row r="105" spans="3:26" ht="12.75" customHeight="1" x14ac:dyDescent="0.2">
      <c r="C105" s="122"/>
      <c r="D105" s="122"/>
      <c r="G105" s="113"/>
      <c r="H105" s="113"/>
      <c r="I105" s="145"/>
      <c r="J105" s="145"/>
      <c r="Y105" s="113"/>
      <c r="Z105" s="113"/>
    </row>
    <row r="106" spans="3:26" x14ac:dyDescent="0.2">
      <c r="C106" s="126"/>
      <c r="D106" s="126"/>
      <c r="G106" s="145"/>
      <c r="H106" s="145"/>
      <c r="I106" s="113"/>
      <c r="J106" s="113"/>
      <c r="Y106" s="113"/>
      <c r="Z106" s="113"/>
    </row>
    <row r="107" spans="3:26" x14ac:dyDescent="0.2">
      <c r="C107" s="126"/>
      <c r="D107" s="126"/>
      <c r="G107" s="145"/>
      <c r="H107" s="145"/>
      <c r="I107" s="145"/>
      <c r="J107" s="145"/>
      <c r="Y107" s="113"/>
      <c r="Z107" s="113"/>
    </row>
    <row r="108" spans="3:26" x14ac:dyDescent="0.2">
      <c r="C108" s="126"/>
      <c r="D108" s="126"/>
      <c r="G108" s="145"/>
      <c r="H108" s="145"/>
      <c r="I108" s="145"/>
      <c r="J108" s="145"/>
      <c r="Y108" s="113"/>
      <c r="Z108" s="113"/>
    </row>
    <row r="109" spans="3:26" ht="12.75" customHeight="1" x14ac:dyDescent="0.2">
      <c r="C109" s="126"/>
      <c r="D109" s="126"/>
      <c r="G109" s="145"/>
      <c r="H109" s="145"/>
      <c r="I109" s="145"/>
      <c r="J109" s="145"/>
      <c r="Y109" s="113"/>
      <c r="Z109" s="113"/>
    </row>
    <row r="110" spans="3:26" x14ac:dyDescent="0.2">
      <c r="C110" s="126"/>
      <c r="D110" s="126"/>
      <c r="G110" s="113"/>
      <c r="H110" s="113"/>
      <c r="I110" s="145"/>
      <c r="J110" s="145"/>
      <c r="Y110" s="113"/>
      <c r="Z110" s="113"/>
    </row>
    <row r="111" spans="3:26" ht="12" customHeight="1" x14ac:dyDescent="0.2">
      <c r="C111" s="126"/>
      <c r="D111" s="126"/>
      <c r="G111" s="113"/>
      <c r="H111" s="113"/>
      <c r="I111" s="145"/>
      <c r="J111" s="145"/>
      <c r="W111" s="114"/>
      <c r="X111" s="114"/>
    </row>
    <row r="112" spans="3:26" x14ac:dyDescent="0.2">
      <c r="C112" s="126"/>
      <c r="D112" s="126"/>
      <c r="G112" s="145"/>
      <c r="H112" s="145"/>
      <c r="I112" s="145"/>
      <c r="J112" s="145"/>
      <c r="Y112" s="132"/>
      <c r="Z112" s="132"/>
    </row>
    <row r="113" spans="3:32" x14ac:dyDescent="0.2">
      <c r="C113" s="148"/>
      <c r="D113" s="148"/>
      <c r="G113" s="145"/>
      <c r="H113" s="145"/>
      <c r="I113" s="145"/>
      <c r="J113" s="145"/>
      <c r="Y113" s="134"/>
      <c r="Z113" s="134"/>
    </row>
    <row r="114" spans="3:32" ht="12.75" customHeight="1" x14ac:dyDescent="0.2">
      <c r="C114" s="148"/>
      <c r="D114" s="148"/>
      <c r="G114" s="145"/>
      <c r="H114" s="145"/>
      <c r="W114" s="134"/>
      <c r="X114" s="134"/>
    </row>
    <row r="115" spans="3:32" x14ac:dyDescent="0.2">
      <c r="C115" s="148"/>
      <c r="D115" s="148"/>
      <c r="G115" s="145"/>
      <c r="H115" s="145"/>
      <c r="I115" s="134"/>
      <c r="J115" s="134"/>
      <c r="O115" s="114"/>
      <c r="P115" s="114"/>
    </row>
    <row r="116" spans="3:32" x14ac:dyDescent="0.2">
      <c r="G116" s="145"/>
      <c r="H116" s="145"/>
      <c r="O116" s="114"/>
      <c r="P116" s="114"/>
      <c r="W116" s="113"/>
      <c r="X116" s="113"/>
    </row>
    <row r="117" spans="3:32" x14ac:dyDescent="0.2">
      <c r="G117" s="145"/>
      <c r="H117" s="145"/>
      <c r="O117" s="114"/>
      <c r="P117" s="114"/>
      <c r="W117" s="113"/>
      <c r="X117" s="113"/>
    </row>
    <row r="118" spans="3:32" x14ac:dyDescent="0.2">
      <c r="G118" s="113"/>
      <c r="H118" s="113"/>
      <c r="I118" s="113"/>
      <c r="J118" s="113"/>
      <c r="W118" s="113"/>
      <c r="X118" s="113"/>
    </row>
    <row r="119" spans="3:32" x14ac:dyDescent="0.2">
      <c r="G119" s="145"/>
      <c r="H119" s="145"/>
      <c r="I119" s="113"/>
      <c r="J119" s="113"/>
      <c r="W119" s="113"/>
      <c r="X119" s="113"/>
    </row>
    <row r="120" spans="3:32" x14ac:dyDescent="0.2">
      <c r="G120" s="145"/>
      <c r="H120" s="145"/>
      <c r="I120" s="113"/>
      <c r="J120" s="113"/>
      <c r="N120" s="114"/>
      <c r="O120" s="114"/>
      <c r="P120" s="114"/>
      <c r="W120" s="113"/>
      <c r="X120" s="113"/>
    </row>
    <row r="121" spans="3:32" x14ac:dyDescent="0.2">
      <c r="G121" s="145"/>
      <c r="H121" s="145"/>
      <c r="I121" s="113"/>
      <c r="J121" s="113"/>
      <c r="N121" s="114"/>
      <c r="O121" s="114"/>
      <c r="P121" s="114"/>
      <c r="W121" s="113"/>
      <c r="X121" s="113"/>
      <c r="Y121" s="114"/>
      <c r="Z121" s="114"/>
    </row>
    <row r="122" spans="3:32" x14ac:dyDescent="0.2">
      <c r="G122" s="145"/>
      <c r="H122" s="145"/>
      <c r="N122" s="114"/>
      <c r="O122" s="114"/>
      <c r="P122" s="114"/>
      <c r="W122" s="113"/>
      <c r="X122" s="113"/>
    </row>
    <row r="123" spans="3:32" x14ac:dyDescent="0.2">
      <c r="G123" s="145"/>
      <c r="H123" s="145"/>
      <c r="O123" s="114"/>
      <c r="P123" s="114"/>
    </row>
    <row r="124" spans="3:32" x14ac:dyDescent="0.2">
      <c r="C124" s="148"/>
      <c r="D124" s="148"/>
      <c r="G124" s="145"/>
      <c r="H124" s="145"/>
      <c r="I124" s="113"/>
      <c r="J124" s="113"/>
      <c r="O124" s="114"/>
      <c r="P124" s="114"/>
      <c r="Y124" s="134"/>
      <c r="Z124" s="134"/>
    </row>
    <row r="125" spans="3:32" x14ac:dyDescent="0.2">
      <c r="G125" s="145"/>
      <c r="H125" s="145"/>
      <c r="I125" s="113"/>
      <c r="J125" s="113"/>
      <c r="N125" s="114"/>
      <c r="O125" s="114"/>
      <c r="P125" s="114"/>
      <c r="W125" s="113"/>
      <c r="X125" s="113"/>
    </row>
    <row r="126" spans="3:32" x14ac:dyDescent="0.2">
      <c r="N126" s="114"/>
      <c r="O126" s="114"/>
      <c r="P126" s="114"/>
      <c r="W126" s="113"/>
      <c r="X126" s="113"/>
      <c r="Y126" s="113"/>
      <c r="Z126" s="113"/>
      <c r="AE126" s="151"/>
      <c r="AF126" s="151"/>
    </row>
    <row r="127" spans="3:32" x14ac:dyDescent="0.2">
      <c r="G127" s="134"/>
      <c r="H127" s="134"/>
      <c r="N127" s="114"/>
      <c r="W127" s="113"/>
      <c r="X127" s="113"/>
      <c r="Y127" s="113"/>
      <c r="Z127" s="113"/>
    </row>
    <row r="128" spans="3:32" x14ac:dyDescent="0.2">
      <c r="N128" s="114"/>
      <c r="W128" s="113"/>
      <c r="X128" s="113"/>
      <c r="Y128" s="113"/>
      <c r="Z128" s="113"/>
    </row>
    <row r="129" spans="7:30" x14ac:dyDescent="0.2">
      <c r="N129" s="114"/>
      <c r="Y129" s="113"/>
      <c r="Z129" s="113"/>
    </row>
    <row r="130" spans="7:30" x14ac:dyDescent="0.2">
      <c r="G130" s="113"/>
      <c r="H130" s="113"/>
      <c r="I130" s="113"/>
      <c r="J130" s="113"/>
      <c r="N130" s="114"/>
      <c r="W130" s="114"/>
      <c r="X130" s="114"/>
      <c r="Y130" s="113"/>
      <c r="Z130" s="113"/>
    </row>
    <row r="131" spans="7:30" ht="12.75" customHeight="1" x14ac:dyDescent="0.2">
      <c r="G131" s="113"/>
      <c r="H131" s="113"/>
      <c r="I131" s="113"/>
      <c r="J131" s="113"/>
      <c r="N131" s="114"/>
      <c r="W131" s="134"/>
      <c r="X131" s="134"/>
      <c r="Y131" s="113"/>
      <c r="Z131" s="113"/>
      <c r="AC131" s="151"/>
      <c r="AD131" s="151"/>
    </row>
    <row r="132" spans="7:30" x14ac:dyDescent="0.2">
      <c r="G132" s="113"/>
      <c r="H132" s="113"/>
      <c r="I132" s="113"/>
      <c r="J132" s="113"/>
      <c r="W132" s="134"/>
      <c r="X132" s="134"/>
      <c r="Y132" s="113"/>
      <c r="Z132" s="113"/>
    </row>
    <row r="133" spans="7:30" x14ac:dyDescent="0.2">
      <c r="G133" s="113"/>
      <c r="H133" s="113"/>
    </row>
    <row r="135" spans="7:30" x14ac:dyDescent="0.2">
      <c r="I135" s="113"/>
      <c r="J135" s="113"/>
      <c r="W135" s="113"/>
      <c r="X135" s="113"/>
      <c r="Y135" s="113"/>
      <c r="Z135" s="113"/>
    </row>
    <row r="136" spans="7:30" ht="12.75" customHeight="1" x14ac:dyDescent="0.2">
      <c r="G136" s="113"/>
      <c r="H136" s="113"/>
      <c r="I136" s="113"/>
      <c r="J136" s="113"/>
      <c r="W136" s="113"/>
      <c r="X136" s="113"/>
      <c r="Y136" s="113"/>
      <c r="Z136" s="113"/>
    </row>
    <row r="137" spans="7:30" ht="12.75" customHeight="1" x14ac:dyDescent="0.2">
      <c r="G137" s="113"/>
      <c r="H137" s="113"/>
      <c r="I137" s="113"/>
      <c r="J137" s="113"/>
      <c r="W137" s="113"/>
      <c r="X137" s="113"/>
      <c r="Y137" s="113"/>
      <c r="Z137" s="113"/>
      <c r="AA137" s="118"/>
      <c r="AB137" s="118"/>
    </row>
    <row r="138" spans="7:30" x14ac:dyDescent="0.2">
      <c r="I138" s="113"/>
      <c r="J138" s="113"/>
      <c r="W138" s="113"/>
      <c r="X138" s="113"/>
      <c r="Y138" s="113"/>
      <c r="Z138" s="113"/>
      <c r="AA138" s="113"/>
      <c r="AB138" s="113"/>
    </row>
    <row r="139" spans="7:30" x14ac:dyDescent="0.2">
      <c r="I139" s="113"/>
      <c r="J139" s="113"/>
      <c r="W139" s="113"/>
      <c r="X139" s="113"/>
      <c r="AA139" s="113"/>
      <c r="AB139" s="113"/>
    </row>
    <row r="140" spans="7:30" ht="12.75" customHeight="1" x14ac:dyDescent="0.2">
      <c r="W140" s="113"/>
      <c r="X140" s="113"/>
      <c r="Y140" s="114"/>
      <c r="Z140" s="114"/>
      <c r="AA140" s="113"/>
      <c r="AB140" s="113"/>
    </row>
    <row r="141" spans="7:30" x14ac:dyDescent="0.2">
      <c r="W141" s="113"/>
      <c r="X141" s="113"/>
      <c r="Y141" s="134"/>
      <c r="Z141" s="134"/>
      <c r="AA141" s="113"/>
      <c r="AB141" s="113"/>
    </row>
    <row r="142" spans="7:30" x14ac:dyDescent="0.2">
      <c r="G142" s="113"/>
      <c r="H142" s="113"/>
      <c r="W142" s="113"/>
      <c r="X142" s="113"/>
      <c r="Y142" s="134"/>
      <c r="Z142" s="134"/>
      <c r="AA142" s="113"/>
      <c r="AB142" s="113"/>
    </row>
    <row r="143" spans="7:30" x14ac:dyDescent="0.2">
      <c r="G143" s="113"/>
      <c r="H143" s="113"/>
      <c r="AA143" s="113"/>
      <c r="AB143" s="113"/>
    </row>
    <row r="144" spans="7:30" ht="12.75" customHeight="1" x14ac:dyDescent="0.2">
      <c r="G144" s="113"/>
      <c r="H144" s="113"/>
      <c r="AA144" s="113"/>
      <c r="AB144" s="113"/>
    </row>
    <row r="145" spans="7:28" x14ac:dyDescent="0.2">
      <c r="W145" s="113"/>
      <c r="X145" s="113"/>
      <c r="Y145" s="113"/>
      <c r="Z145" s="113"/>
    </row>
    <row r="146" spans="7:28" x14ac:dyDescent="0.2">
      <c r="W146" s="113"/>
      <c r="X146" s="113"/>
      <c r="Y146" s="113"/>
      <c r="Z146" s="113"/>
    </row>
    <row r="147" spans="7:28" x14ac:dyDescent="0.2">
      <c r="G147" s="113"/>
      <c r="H147" s="113"/>
      <c r="W147" s="113"/>
      <c r="X147" s="113"/>
      <c r="Y147" s="113"/>
      <c r="Z147" s="113"/>
      <c r="AA147" s="113"/>
      <c r="AB147" s="113"/>
    </row>
    <row r="148" spans="7:28" x14ac:dyDescent="0.2">
      <c r="G148" s="113"/>
      <c r="H148" s="113"/>
      <c r="W148" s="113"/>
      <c r="X148" s="113"/>
      <c r="Y148" s="113"/>
      <c r="Z148" s="113"/>
      <c r="AA148" s="113"/>
      <c r="AB148" s="113"/>
    </row>
    <row r="149" spans="7:28" x14ac:dyDescent="0.2">
      <c r="G149" s="113"/>
      <c r="H149" s="113"/>
      <c r="W149" s="113"/>
      <c r="X149" s="113"/>
      <c r="Y149" s="113"/>
      <c r="Z149" s="113"/>
      <c r="AA149" s="113"/>
      <c r="AB149" s="113"/>
    </row>
    <row r="150" spans="7:28" x14ac:dyDescent="0.2">
      <c r="G150" s="113"/>
      <c r="H150" s="113"/>
      <c r="W150" s="113"/>
      <c r="X150" s="113"/>
      <c r="Y150" s="113"/>
      <c r="Z150" s="113"/>
      <c r="AA150" s="113"/>
      <c r="AB150" s="113"/>
    </row>
    <row r="151" spans="7:28" x14ac:dyDescent="0.2">
      <c r="G151" s="113"/>
      <c r="H151" s="113"/>
      <c r="W151" s="113"/>
      <c r="X151" s="113"/>
      <c r="Y151" s="113"/>
      <c r="Z151" s="113"/>
      <c r="AA151" s="113"/>
      <c r="AB151" s="113"/>
    </row>
    <row r="152" spans="7:28" x14ac:dyDescent="0.2">
      <c r="Y152" s="113"/>
      <c r="Z152" s="113"/>
      <c r="AA152" s="113"/>
      <c r="AB152" s="113"/>
    </row>
    <row r="153" spans="7:28" x14ac:dyDescent="0.2">
      <c r="AA153" s="113"/>
      <c r="AB153" s="113"/>
    </row>
    <row r="154" spans="7:28" x14ac:dyDescent="0.2">
      <c r="W154" s="113"/>
      <c r="X154" s="113"/>
    </row>
    <row r="155" spans="7:28" x14ac:dyDescent="0.2">
      <c r="W155" s="113"/>
      <c r="X155" s="113"/>
      <c r="Y155" s="113"/>
      <c r="Z155" s="113"/>
    </row>
    <row r="156" spans="7:28" x14ac:dyDescent="0.2">
      <c r="W156" s="113"/>
      <c r="X156" s="113"/>
      <c r="Y156" s="113"/>
      <c r="Z156" s="113"/>
      <c r="AA156" s="113"/>
      <c r="AB156" s="113"/>
    </row>
    <row r="157" spans="7:28" x14ac:dyDescent="0.2">
      <c r="W157" s="113"/>
      <c r="X157" s="113"/>
      <c r="Y157" s="113"/>
      <c r="Z157" s="113"/>
      <c r="AA157" s="113"/>
      <c r="AB157" s="113"/>
    </row>
    <row r="158" spans="7:28" x14ac:dyDescent="0.2">
      <c r="W158" s="113"/>
      <c r="X158" s="113"/>
      <c r="Y158" s="113"/>
      <c r="Z158" s="113"/>
      <c r="AA158" s="113"/>
      <c r="AB158" s="113"/>
    </row>
    <row r="159" spans="7:28" x14ac:dyDescent="0.2">
      <c r="W159" s="113"/>
      <c r="X159" s="113"/>
      <c r="Y159" s="113"/>
      <c r="Z159" s="113"/>
    </row>
    <row r="160" spans="7:28" x14ac:dyDescent="0.2">
      <c r="W160" s="113"/>
      <c r="X160" s="113"/>
      <c r="Y160" s="113"/>
      <c r="Z160" s="113"/>
    </row>
    <row r="161" spans="23:28" x14ac:dyDescent="0.2">
      <c r="Y161" s="113"/>
      <c r="Z161" s="113"/>
    </row>
    <row r="162" spans="23:28" x14ac:dyDescent="0.2">
      <c r="W162" s="132"/>
      <c r="X162" s="132"/>
      <c r="AA162" s="113"/>
      <c r="AB162" s="113"/>
    </row>
    <row r="163" spans="23:28" x14ac:dyDescent="0.2">
      <c r="W163" s="134"/>
      <c r="X163" s="134"/>
      <c r="AA163" s="113"/>
      <c r="AB163" s="113"/>
    </row>
    <row r="164" spans="23:28" x14ac:dyDescent="0.2">
      <c r="Y164" s="113"/>
      <c r="Z164" s="113"/>
      <c r="AA164" s="113"/>
      <c r="AB164" s="113"/>
    </row>
    <row r="165" spans="23:28" x14ac:dyDescent="0.2">
      <c r="Y165" s="113"/>
      <c r="Z165" s="113"/>
      <c r="AA165" s="113"/>
      <c r="AB165" s="113"/>
    </row>
    <row r="166" spans="23:28" x14ac:dyDescent="0.2">
      <c r="Y166" s="113"/>
      <c r="Z166" s="113"/>
    </row>
    <row r="167" spans="23:28" x14ac:dyDescent="0.2">
      <c r="Y167" s="113"/>
      <c r="Z167" s="113"/>
      <c r="AA167" s="132"/>
      <c r="AB167" s="132"/>
    </row>
    <row r="168" spans="23:28" x14ac:dyDescent="0.2">
      <c r="Y168" s="113"/>
      <c r="Z168" s="113"/>
      <c r="AA168" s="134"/>
      <c r="AB168" s="134"/>
    </row>
    <row r="169" spans="23:28" x14ac:dyDescent="0.2">
      <c r="Y169" s="113"/>
      <c r="Z169" s="113"/>
    </row>
    <row r="170" spans="23:28" x14ac:dyDescent="0.2">
      <c r="Y170" s="113"/>
      <c r="Z170" s="113"/>
    </row>
    <row r="171" spans="23:28" x14ac:dyDescent="0.2">
      <c r="W171" s="114"/>
      <c r="X171" s="114"/>
    </row>
    <row r="172" spans="23:28" x14ac:dyDescent="0.2">
      <c r="Y172" s="132"/>
      <c r="Z172" s="132"/>
    </row>
    <row r="173" spans="23:28" ht="12.75" customHeight="1" x14ac:dyDescent="0.2">
      <c r="Y173" s="134"/>
      <c r="Z173" s="134"/>
    </row>
    <row r="174" spans="23:28" x14ac:dyDescent="0.2">
      <c r="W174" s="134"/>
      <c r="X174" s="134"/>
    </row>
    <row r="176" spans="23:28" x14ac:dyDescent="0.2">
      <c r="W176" s="113"/>
      <c r="X176" s="113"/>
      <c r="AA176" s="114"/>
      <c r="AB176" s="114"/>
    </row>
    <row r="177" spans="23:28" x14ac:dyDescent="0.2">
      <c r="W177" s="113"/>
      <c r="X177" s="113"/>
    </row>
    <row r="178" spans="23:28" x14ac:dyDescent="0.2">
      <c r="W178" s="113"/>
      <c r="X178" s="113"/>
    </row>
    <row r="179" spans="23:28" x14ac:dyDescent="0.2">
      <c r="W179" s="113"/>
      <c r="X179" s="113"/>
      <c r="AA179" s="134"/>
      <c r="AB179" s="134"/>
    </row>
    <row r="180" spans="23:28" x14ac:dyDescent="0.2">
      <c r="W180" s="113"/>
      <c r="X180" s="113"/>
    </row>
    <row r="181" spans="23:28" x14ac:dyDescent="0.2">
      <c r="W181" s="113"/>
      <c r="X181" s="113"/>
      <c r="Y181" s="114"/>
      <c r="Z181" s="114"/>
      <c r="AA181" s="113"/>
      <c r="AB181" s="113"/>
    </row>
    <row r="182" spans="23:28" x14ac:dyDescent="0.2">
      <c r="W182" s="113"/>
      <c r="X182" s="113"/>
      <c r="AA182" s="113"/>
      <c r="AB182" s="113"/>
    </row>
    <row r="183" spans="23:28" x14ac:dyDescent="0.2">
      <c r="AA183" s="113"/>
      <c r="AB183" s="113"/>
    </row>
    <row r="184" spans="23:28" x14ac:dyDescent="0.2">
      <c r="Y184" s="134"/>
      <c r="Z184" s="134"/>
      <c r="AA184" s="113"/>
      <c r="AB184" s="113"/>
    </row>
    <row r="185" spans="23:28" x14ac:dyDescent="0.2">
      <c r="W185" s="113"/>
      <c r="X185" s="113"/>
      <c r="AA185" s="113"/>
      <c r="AB185" s="113"/>
    </row>
    <row r="186" spans="23:28" x14ac:dyDescent="0.2">
      <c r="W186" s="113"/>
      <c r="X186" s="113"/>
      <c r="Y186" s="113"/>
      <c r="Z186" s="113"/>
      <c r="AA186" s="113"/>
      <c r="AB186" s="113"/>
    </row>
    <row r="187" spans="23:28" x14ac:dyDescent="0.2">
      <c r="W187" s="113"/>
      <c r="X187" s="113"/>
      <c r="Y187" s="113"/>
      <c r="Z187" s="113"/>
      <c r="AA187" s="113"/>
      <c r="AB187" s="113"/>
    </row>
    <row r="188" spans="23:28" x14ac:dyDescent="0.2">
      <c r="W188" s="113"/>
      <c r="X188" s="113"/>
      <c r="Y188" s="113"/>
      <c r="Z188" s="113"/>
    </row>
    <row r="189" spans="23:28" x14ac:dyDescent="0.2">
      <c r="Y189" s="113"/>
      <c r="Z189" s="113"/>
    </row>
    <row r="190" spans="23:28" x14ac:dyDescent="0.2">
      <c r="W190" s="114"/>
      <c r="X190" s="114"/>
      <c r="Y190" s="113"/>
      <c r="Z190" s="113"/>
      <c r="AA190" s="113"/>
      <c r="AB190" s="113"/>
    </row>
    <row r="191" spans="23:28" x14ac:dyDescent="0.2">
      <c r="Y191" s="113"/>
      <c r="Z191" s="113"/>
      <c r="AA191" s="113"/>
      <c r="AB191" s="113"/>
    </row>
    <row r="192" spans="23:28" x14ac:dyDescent="0.2">
      <c r="W192" s="134"/>
      <c r="X192" s="134"/>
      <c r="Y192" s="113"/>
      <c r="Z192" s="113"/>
      <c r="AA192" s="113"/>
      <c r="AB192" s="113"/>
    </row>
    <row r="193" spans="21:28" x14ac:dyDescent="0.2">
      <c r="W193" s="134"/>
      <c r="X193" s="134"/>
      <c r="AA193" s="113"/>
      <c r="AB193" s="113"/>
    </row>
    <row r="195" spans="21:28" x14ac:dyDescent="0.2">
      <c r="Y195" s="113"/>
      <c r="Z195" s="113"/>
      <c r="AA195" s="114"/>
      <c r="AB195" s="114"/>
    </row>
    <row r="196" spans="21:28" x14ac:dyDescent="0.2">
      <c r="W196" s="113"/>
      <c r="X196" s="113"/>
      <c r="Y196" s="113"/>
      <c r="Z196" s="113"/>
      <c r="AA196" s="134"/>
      <c r="AB196" s="134"/>
    </row>
    <row r="197" spans="21:28" x14ac:dyDescent="0.2">
      <c r="U197" s="113"/>
      <c r="V197" s="113"/>
      <c r="W197" s="113"/>
      <c r="X197" s="113"/>
      <c r="Y197" s="113"/>
      <c r="Z197" s="113"/>
      <c r="AA197" s="134"/>
      <c r="AB197" s="134"/>
    </row>
    <row r="198" spans="21:28" x14ac:dyDescent="0.2">
      <c r="U198" s="113"/>
      <c r="V198" s="113"/>
      <c r="W198" s="113"/>
      <c r="X198" s="113"/>
      <c r="Y198" s="113"/>
      <c r="Z198" s="113"/>
    </row>
    <row r="199" spans="21:28" x14ac:dyDescent="0.2">
      <c r="U199" s="113"/>
      <c r="V199" s="113"/>
      <c r="W199" s="113"/>
      <c r="X199" s="113"/>
    </row>
    <row r="200" spans="21:28" x14ac:dyDescent="0.2">
      <c r="U200" s="113"/>
      <c r="V200" s="113"/>
      <c r="W200" s="113"/>
      <c r="X200" s="113"/>
      <c r="Y200" s="114"/>
      <c r="Z200" s="114"/>
      <c r="AA200" s="113"/>
      <c r="AB200" s="113"/>
    </row>
    <row r="201" spans="21:28" x14ac:dyDescent="0.2">
      <c r="U201" s="113"/>
      <c r="V201" s="113"/>
      <c r="W201" s="113"/>
      <c r="X201" s="113"/>
      <c r="Y201" s="134"/>
      <c r="Z201" s="134"/>
      <c r="AA201" s="113"/>
      <c r="AB201" s="113"/>
    </row>
    <row r="202" spans="21:28" x14ac:dyDescent="0.2">
      <c r="W202" s="113"/>
      <c r="X202" s="113"/>
      <c r="Y202" s="134"/>
      <c r="Z202" s="134"/>
      <c r="AA202" s="113"/>
      <c r="AB202" s="113"/>
    </row>
    <row r="203" spans="21:28" x14ac:dyDescent="0.2">
      <c r="W203" s="113"/>
      <c r="X203" s="113"/>
      <c r="AA203" s="113"/>
      <c r="AB203" s="113"/>
    </row>
    <row r="204" spans="21:28" x14ac:dyDescent="0.2">
      <c r="U204" s="113"/>
      <c r="V204" s="113"/>
      <c r="AA204" s="113"/>
      <c r="AB204" s="113"/>
    </row>
    <row r="205" spans="21:28" x14ac:dyDescent="0.2">
      <c r="U205" s="113"/>
      <c r="V205" s="113"/>
      <c r="Y205" s="113"/>
      <c r="Z205" s="113"/>
      <c r="AA205" s="113"/>
      <c r="AB205" s="113"/>
    </row>
    <row r="206" spans="21:28" ht="12.75" customHeight="1" x14ac:dyDescent="0.2">
      <c r="U206" s="113"/>
      <c r="V206" s="113"/>
      <c r="W206" s="113"/>
      <c r="X206" s="113"/>
      <c r="Y206" s="113"/>
      <c r="Z206" s="113"/>
      <c r="AA206" s="113"/>
      <c r="AB206" s="113"/>
    </row>
    <row r="207" spans="21:28" x14ac:dyDescent="0.2">
      <c r="U207" s="113"/>
      <c r="V207" s="113"/>
      <c r="W207" s="113"/>
      <c r="X207" s="113"/>
      <c r="Y207" s="113"/>
      <c r="Z207" s="113"/>
      <c r="AA207" s="113"/>
      <c r="AB207" s="113"/>
    </row>
    <row r="208" spans="21:28" x14ac:dyDescent="0.2">
      <c r="U208" s="113"/>
      <c r="V208" s="113"/>
      <c r="W208" s="113"/>
      <c r="X208" s="113"/>
      <c r="Y208" s="113"/>
      <c r="Z208" s="113"/>
    </row>
    <row r="209" spans="21:28" x14ac:dyDescent="0.2">
      <c r="U209" s="113"/>
      <c r="V209" s="113"/>
      <c r="W209" s="113"/>
      <c r="X209" s="113"/>
      <c r="Y209" s="113"/>
      <c r="Z209" s="113"/>
    </row>
    <row r="210" spans="21:28" x14ac:dyDescent="0.2">
      <c r="U210" s="113"/>
      <c r="V210" s="113"/>
      <c r="W210" s="113"/>
      <c r="X210" s="113"/>
      <c r="Y210" s="113"/>
      <c r="Z210" s="113"/>
      <c r="AA210" s="113"/>
      <c r="AB210" s="113"/>
    </row>
    <row r="211" spans="21:28" x14ac:dyDescent="0.2">
      <c r="W211" s="113"/>
      <c r="X211" s="113"/>
      <c r="Y211" s="113"/>
      <c r="Z211" s="113"/>
      <c r="AA211" s="113"/>
      <c r="AB211" s="113"/>
    </row>
    <row r="212" spans="21:28" x14ac:dyDescent="0.2">
      <c r="W212" s="113"/>
      <c r="X212" s="113"/>
      <c r="Y212" s="113"/>
      <c r="Z212" s="113"/>
      <c r="AA212" s="113"/>
      <c r="AB212" s="113"/>
    </row>
    <row r="213" spans="21:28" x14ac:dyDescent="0.2">
      <c r="U213" s="113"/>
      <c r="V213" s="113"/>
      <c r="AA213" s="113"/>
      <c r="AB213" s="113"/>
    </row>
    <row r="214" spans="21:28" x14ac:dyDescent="0.2">
      <c r="U214" s="113"/>
      <c r="V214" s="113"/>
      <c r="AA214" s="113"/>
      <c r="AB214" s="113"/>
    </row>
    <row r="215" spans="21:28" x14ac:dyDescent="0.2">
      <c r="U215" s="113"/>
      <c r="V215" s="113"/>
      <c r="W215" s="113"/>
      <c r="X215" s="113"/>
      <c r="Y215" s="113"/>
      <c r="Z215" s="113"/>
      <c r="AA215" s="113"/>
      <c r="AB215" s="113"/>
    </row>
    <row r="216" spans="21:28" x14ac:dyDescent="0.2">
      <c r="U216" s="113"/>
      <c r="V216" s="113"/>
      <c r="W216" s="113"/>
      <c r="X216" s="113"/>
      <c r="Y216" s="113"/>
      <c r="Z216" s="113"/>
      <c r="AA216" s="113"/>
      <c r="AB216" s="113"/>
    </row>
    <row r="217" spans="21:28" x14ac:dyDescent="0.2">
      <c r="U217" s="113"/>
      <c r="V217" s="113"/>
      <c r="W217" s="113"/>
      <c r="X217" s="113"/>
      <c r="Y217" s="113"/>
      <c r="Z217" s="113"/>
    </row>
    <row r="218" spans="21:28" x14ac:dyDescent="0.2">
      <c r="U218" s="113"/>
      <c r="V218" s="113"/>
      <c r="W218" s="113"/>
      <c r="X218" s="113"/>
      <c r="Y218" s="113"/>
      <c r="Z218" s="113"/>
    </row>
    <row r="219" spans="21:28" x14ac:dyDescent="0.2">
      <c r="U219" s="113"/>
      <c r="V219" s="113"/>
      <c r="W219" s="113"/>
      <c r="X219" s="113"/>
      <c r="Y219" s="113"/>
      <c r="Z219" s="113"/>
      <c r="AA219" s="113"/>
      <c r="AB219" s="113"/>
    </row>
    <row r="220" spans="21:28" x14ac:dyDescent="0.2">
      <c r="W220" s="113"/>
      <c r="X220" s="113"/>
      <c r="Y220" s="113"/>
      <c r="Z220" s="113"/>
      <c r="AA220" s="113"/>
      <c r="AB220" s="113"/>
    </row>
    <row r="221" spans="21:28" x14ac:dyDescent="0.2">
      <c r="U221" s="132"/>
      <c r="V221" s="132"/>
      <c r="W221" s="113"/>
      <c r="X221" s="113"/>
      <c r="Y221" s="113"/>
      <c r="Z221" s="113"/>
      <c r="AA221" s="113"/>
      <c r="AB221" s="113"/>
    </row>
    <row r="222" spans="21:28" x14ac:dyDescent="0.2">
      <c r="U222" s="134"/>
      <c r="V222" s="134"/>
      <c r="AA222" s="113"/>
      <c r="AB222" s="113"/>
    </row>
    <row r="223" spans="21:28" x14ac:dyDescent="0.2">
      <c r="W223" s="132"/>
      <c r="X223" s="132"/>
      <c r="AA223" s="113"/>
      <c r="AB223" s="113"/>
    </row>
    <row r="224" spans="21:28" x14ac:dyDescent="0.2">
      <c r="W224" s="134"/>
      <c r="X224" s="134"/>
      <c r="Y224" s="113"/>
      <c r="Z224" s="113"/>
      <c r="AA224" s="113"/>
      <c r="AB224" s="113"/>
    </row>
    <row r="225" spans="20:28" x14ac:dyDescent="0.2">
      <c r="Y225" s="113"/>
      <c r="Z225" s="113"/>
      <c r="AA225" s="113"/>
      <c r="AB225" s="113"/>
    </row>
    <row r="226" spans="20:28" x14ac:dyDescent="0.2">
      <c r="Y226" s="113"/>
      <c r="Z226" s="113"/>
    </row>
    <row r="227" spans="20:28" x14ac:dyDescent="0.2">
      <c r="Y227" s="113"/>
      <c r="Z227" s="113"/>
      <c r="AA227" s="132"/>
      <c r="AB227" s="132"/>
    </row>
    <row r="228" spans="20:28" x14ac:dyDescent="0.2">
      <c r="U228" s="114"/>
      <c r="V228" s="114"/>
      <c r="Y228" s="113"/>
      <c r="Z228" s="113"/>
      <c r="AA228" s="134"/>
      <c r="AB228" s="134"/>
    </row>
    <row r="229" spans="20:28" x14ac:dyDescent="0.2">
      <c r="T229" s="114"/>
      <c r="U229" s="114"/>
      <c r="V229" s="114"/>
      <c r="Y229" s="113"/>
      <c r="Z229" s="113"/>
    </row>
    <row r="230" spans="20:28" x14ac:dyDescent="0.2">
      <c r="T230" s="114"/>
      <c r="U230" s="114"/>
      <c r="V230" s="114"/>
      <c r="W230" s="114"/>
      <c r="X230" s="114"/>
      <c r="Y230" s="113"/>
      <c r="Z230" s="113"/>
    </row>
    <row r="231" spans="20:28" x14ac:dyDescent="0.2">
      <c r="T231" s="114"/>
      <c r="U231" s="114"/>
      <c r="V231" s="114"/>
      <c r="W231" s="114"/>
      <c r="X231" s="114"/>
    </row>
    <row r="232" spans="20:28" x14ac:dyDescent="0.2">
      <c r="T232" s="114"/>
      <c r="U232" s="114"/>
      <c r="V232" s="114"/>
      <c r="W232" s="114"/>
      <c r="X232" s="114"/>
      <c r="Y232" s="132"/>
      <c r="Z232" s="132"/>
    </row>
    <row r="233" spans="20:28" x14ac:dyDescent="0.2">
      <c r="T233" s="114"/>
      <c r="U233" s="114"/>
      <c r="V233" s="114"/>
      <c r="W233" s="114"/>
      <c r="X233" s="114"/>
      <c r="Y233" s="134"/>
      <c r="Z233" s="134"/>
    </row>
    <row r="234" spans="20:28" x14ac:dyDescent="0.2">
      <c r="T234" s="114"/>
      <c r="U234" s="114"/>
      <c r="V234" s="114"/>
      <c r="W234" s="114"/>
      <c r="X234" s="114"/>
      <c r="AA234" s="114"/>
      <c r="AB234" s="114"/>
    </row>
    <row r="235" spans="20:28" x14ac:dyDescent="0.2">
      <c r="T235" s="114"/>
      <c r="U235" s="114"/>
      <c r="V235" s="114"/>
      <c r="W235" s="114"/>
      <c r="X235" s="114"/>
      <c r="AA235" s="114"/>
      <c r="AB235" s="114"/>
    </row>
    <row r="236" spans="20:28" x14ac:dyDescent="0.2">
      <c r="T236" s="114"/>
      <c r="U236" s="114"/>
      <c r="V236" s="114"/>
      <c r="W236" s="114"/>
      <c r="X236" s="114"/>
      <c r="AA236" s="114"/>
      <c r="AB236" s="114"/>
    </row>
    <row r="237" spans="20:28" x14ac:dyDescent="0.2">
      <c r="T237" s="114"/>
      <c r="W237" s="114"/>
      <c r="X237" s="114"/>
      <c r="AA237" s="114"/>
      <c r="AB237" s="114"/>
    </row>
    <row r="238" spans="20:28" x14ac:dyDescent="0.2">
      <c r="W238" s="114"/>
      <c r="X238" s="114"/>
      <c r="AA238" s="114"/>
      <c r="AB238" s="114"/>
    </row>
    <row r="239" spans="20:28" x14ac:dyDescent="0.2">
      <c r="Y239" s="114"/>
      <c r="Z239" s="114"/>
      <c r="AA239" s="114"/>
      <c r="AB239" s="114"/>
    </row>
    <row r="240" spans="20:28" x14ac:dyDescent="0.2">
      <c r="Y240" s="114"/>
      <c r="Z240" s="114"/>
      <c r="AA240" s="114"/>
      <c r="AB240" s="114"/>
    </row>
    <row r="241" spans="25:28" x14ac:dyDescent="0.2">
      <c r="Y241" s="114"/>
      <c r="Z241" s="114"/>
      <c r="AA241" s="114"/>
      <c r="AB241" s="114"/>
    </row>
    <row r="242" spans="25:28" x14ac:dyDescent="0.2">
      <c r="Y242" s="114"/>
      <c r="Z242" s="114"/>
      <c r="AA242" s="114"/>
      <c r="AB242" s="114"/>
    </row>
    <row r="243" spans="25:28" x14ac:dyDescent="0.2">
      <c r="Y243" s="114"/>
      <c r="Z243" s="114"/>
    </row>
    <row r="244" spans="25:28" x14ac:dyDescent="0.2">
      <c r="Y244" s="114"/>
      <c r="Z244" s="114"/>
    </row>
    <row r="245" spans="25:28" x14ac:dyDescent="0.2">
      <c r="Y245" s="114"/>
      <c r="Z245" s="114"/>
    </row>
    <row r="246" spans="25:28" x14ac:dyDescent="0.2">
      <c r="Y246" s="114"/>
      <c r="Z246" s="114"/>
    </row>
    <row r="247" spans="25:28" x14ac:dyDescent="0.2">
      <c r="Y247" s="114"/>
      <c r="Z247" s="114"/>
    </row>
    <row r="250" spans="25:28" ht="12.75" customHeight="1" x14ac:dyDescent="0.2"/>
  </sheetData>
  <pageMargins left="0.19685039370078741" right="0.19685039370078741" top="0.19685039370078741" bottom="0.19685039370078741" header="0" footer="0"/>
  <pageSetup paperSize="207" fitToWidth="0" orientation="landscape" r:id="rId1"/>
  <headerFooter alignWithMargins="0">
    <oddFooter>&amp;L&amp;"Arial,Italique"&amp;9Source : associatheque.fr&amp;R&amp;"Arial,Italique"&amp;9In Extenso pour le Crédit Mutuel</oddFooter>
  </headerFooter>
  <colBreaks count="3" manualBreakCount="3">
    <brk id="8" max="1048575" man="1"/>
    <brk id="16" max="1048575" man="1"/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0CCE0-CCFA-4583-BB63-88F8DE5D6799}">
  <dimension ref="A1:K36"/>
  <sheetViews>
    <sheetView workbookViewId="0">
      <selection activeCell="M33" sqref="M33"/>
    </sheetView>
  </sheetViews>
  <sheetFormatPr baseColWidth="10" defaultColWidth="15.7109375" defaultRowHeight="12.75" x14ac:dyDescent="0.2"/>
  <cols>
    <col min="1" max="16384" width="15.7109375" style="161"/>
  </cols>
  <sheetData>
    <row r="1" spans="1:2" x14ac:dyDescent="0.2">
      <c r="A1" s="161" t="s">
        <v>0</v>
      </c>
    </row>
    <row r="7" spans="1:2" x14ac:dyDescent="0.2">
      <c r="B7" s="160"/>
    </row>
    <row r="27" spans="4:11" x14ac:dyDescent="0.2">
      <c r="D27" s="164"/>
      <c r="J27" s="164"/>
    </row>
    <row r="28" spans="4:11" x14ac:dyDescent="0.2">
      <c r="E28" s="162"/>
      <c r="J28" s="267"/>
      <c r="K28" s="163"/>
    </row>
    <row r="29" spans="4:11" x14ac:dyDescent="0.2">
      <c r="E29" s="162"/>
      <c r="K29" s="163"/>
    </row>
    <row r="30" spans="4:11" x14ac:dyDescent="0.2">
      <c r="E30" s="162"/>
      <c r="K30" s="163"/>
    </row>
    <row r="31" spans="4:11" x14ac:dyDescent="0.2">
      <c r="E31" s="162"/>
      <c r="K31" s="163"/>
    </row>
    <row r="32" spans="4:11" x14ac:dyDescent="0.2">
      <c r="D32" s="164"/>
      <c r="E32" s="162"/>
    </row>
    <row r="33" spans="4:5" x14ac:dyDescent="0.2">
      <c r="E33" s="162"/>
    </row>
    <row r="36" spans="4:5" x14ac:dyDescent="0.2">
      <c r="D36" s="164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EA56F-9852-4531-BA80-9F3C002F3BC2}">
  <dimension ref="B1:H28"/>
  <sheetViews>
    <sheetView workbookViewId="0">
      <selection activeCell="B2" sqref="B2"/>
    </sheetView>
  </sheetViews>
  <sheetFormatPr baseColWidth="10" defaultRowHeight="12.75" x14ac:dyDescent="0.2"/>
  <cols>
    <col min="2" max="2" width="62.42578125" bestFit="1" customWidth="1"/>
    <col min="4" max="8" width="29.140625" style="697" customWidth="1"/>
  </cols>
  <sheetData>
    <row r="1" spans="2:8" ht="38.25" x14ac:dyDescent="0.2">
      <c r="B1" s="161" t="s">
        <v>1117</v>
      </c>
      <c r="D1" s="699" t="s">
        <v>1118</v>
      </c>
      <c r="E1" s="699" t="s">
        <v>1119</v>
      </c>
      <c r="F1" s="699" t="s">
        <v>1120</v>
      </c>
      <c r="G1" s="699" t="s">
        <v>1121</v>
      </c>
      <c r="H1" s="699" t="s">
        <v>1122</v>
      </c>
    </row>
    <row r="2" spans="2:8" ht="114.75" x14ac:dyDescent="0.2">
      <c r="B2" s="700" t="s">
        <v>1118</v>
      </c>
      <c r="D2" s="698" t="s">
        <v>1123</v>
      </c>
      <c r="E2" s="696" t="s">
        <v>1148</v>
      </c>
      <c r="F2" s="696" t="s">
        <v>1151</v>
      </c>
      <c r="G2" s="696" t="s">
        <v>1154</v>
      </c>
      <c r="H2" s="696" t="s">
        <v>1155</v>
      </c>
    </row>
    <row r="3" spans="2:8" ht="51" x14ac:dyDescent="0.2">
      <c r="B3" s="700" t="s">
        <v>1119</v>
      </c>
      <c r="D3" s="698" t="s">
        <v>1124</v>
      </c>
      <c r="E3" s="696" t="s">
        <v>1149</v>
      </c>
      <c r="F3" s="696" t="s">
        <v>1152</v>
      </c>
      <c r="H3" s="696" t="s">
        <v>1156</v>
      </c>
    </row>
    <row r="4" spans="2:8" ht="76.5" x14ac:dyDescent="0.2">
      <c r="B4" s="700" t="s">
        <v>1120</v>
      </c>
      <c r="D4" s="698" t="s">
        <v>1125</v>
      </c>
      <c r="E4" s="696" t="s">
        <v>1150</v>
      </c>
      <c r="F4" s="696" t="s">
        <v>1153</v>
      </c>
      <c r="H4" s="696" t="s">
        <v>1157</v>
      </c>
    </row>
    <row r="5" spans="2:8" ht="25.5" x14ac:dyDescent="0.2">
      <c r="B5" s="700" t="s">
        <v>1121</v>
      </c>
      <c r="D5" s="698" t="s">
        <v>1126</v>
      </c>
    </row>
    <row r="6" spans="2:8" ht="25.5" x14ac:dyDescent="0.2">
      <c r="B6" s="700" t="s">
        <v>1122</v>
      </c>
      <c r="D6" s="698" t="s">
        <v>1127</v>
      </c>
    </row>
    <row r="7" spans="2:8" ht="25.5" x14ac:dyDescent="0.2">
      <c r="D7" s="698" t="s">
        <v>1128</v>
      </c>
    </row>
    <row r="8" spans="2:8" ht="25.5" x14ac:dyDescent="0.2">
      <c r="D8" s="698" t="s">
        <v>1129</v>
      </c>
    </row>
    <row r="9" spans="2:8" ht="25.5" x14ac:dyDescent="0.2">
      <c r="D9" s="698" t="s">
        <v>1130</v>
      </c>
    </row>
    <row r="10" spans="2:8" ht="25.5" x14ac:dyDescent="0.2">
      <c r="D10" s="698" t="s">
        <v>1131</v>
      </c>
    </row>
    <row r="11" spans="2:8" ht="25.5" x14ac:dyDescent="0.2">
      <c r="D11" s="698" t="s">
        <v>1132</v>
      </c>
    </row>
    <row r="12" spans="2:8" x14ac:dyDescent="0.2">
      <c r="D12" s="698" t="s">
        <v>1133</v>
      </c>
    </row>
    <row r="13" spans="2:8" x14ac:dyDescent="0.2">
      <c r="D13" s="698" t="s">
        <v>1134</v>
      </c>
    </row>
    <row r="14" spans="2:8" x14ac:dyDescent="0.2">
      <c r="D14" s="698" t="s">
        <v>1135</v>
      </c>
    </row>
    <row r="15" spans="2:8" x14ac:dyDescent="0.2">
      <c r="D15" s="698" t="s">
        <v>1136</v>
      </c>
    </row>
    <row r="16" spans="2:8" x14ac:dyDescent="0.2">
      <c r="D16" s="698" t="s">
        <v>1137</v>
      </c>
    </row>
    <row r="17" spans="4:4" x14ac:dyDescent="0.2">
      <c r="D17" s="698" t="s">
        <v>1138</v>
      </c>
    </row>
    <row r="18" spans="4:4" x14ac:dyDescent="0.2">
      <c r="D18" s="698" t="s">
        <v>1139</v>
      </c>
    </row>
    <row r="19" spans="4:4" x14ac:dyDescent="0.2">
      <c r="D19" s="698" t="s">
        <v>1140</v>
      </c>
    </row>
    <row r="20" spans="4:4" x14ac:dyDescent="0.2">
      <c r="D20" s="698" t="s">
        <v>1141</v>
      </c>
    </row>
    <row r="21" spans="4:4" x14ac:dyDescent="0.2">
      <c r="D21" s="698" t="s">
        <v>1142</v>
      </c>
    </row>
    <row r="22" spans="4:4" x14ac:dyDescent="0.2">
      <c r="D22" s="698" t="s">
        <v>1143</v>
      </c>
    </row>
    <row r="23" spans="4:4" x14ac:dyDescent="0.2">
      <c r="D23" s="698" t="s">
        <v>1144</v>
      </c>
    </row>
    <row r="24" spans="4:4" x14ac:dyDescent="0.2">
      <c r="D24" s="698" t="s">
        <v>1145</v>
      </c>
    </row>
    <row r="25" spans="4:4" x14ac:dyDescent="0.2">
      <c r="D25" s="698" t="s">
        <v>1146</v>
      </c>
    </row>
    <row r="26" spans="4:4" x14ac:dyDescent="0.2">
      <c r="D26" s="698" t="s">
        <v>1147</v>
      </c>
    </row>
    <row r="27" spans="4:4" x14ac:dyDescent="0.2">
      <c r="D27" s="698"/>
    </row>
    <row r="28" spans="4:4" x14ac:dyDescent="0.2">
      <c r="D28" s="69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650E-EA55-4FE6-BB79-DE9475054B6A}">
  <sheetPr>
    <tabColor rgb="FFC00000"/>
  </sheetPr>
  <dimension ref="A1:F17"/>
  <sheetViews>
    <sheetView tabSelected="1" workbookViewId="0">
      <selection activeCell="B14" sqref="B14"/>
    </sheetView>
  </sheetViews>
  <sheetFormatPr baseColWidth="10" defaultRowHeight="12.75" x14ac:dyDescent="0.2"/>
  <cols>
    <col min="1" max="1" width="15.140625" customWidth="1"/>
    <col min="2" max="2" width="12.85546875" style="681" customWidth="1"/>
    <col min="3" max="3" width="103.28515625" customWidth="1"/>
    <col min="5" max="5" width="56.85546875" customWidth="1"/>
  </cols>
  <sheetData>
    <row r="1" spans="1:6" x14ac:dyDescent="0.2">
      <c r="A1" s="686"/>
      <c r="B1" s="687"/>
      <c r="C1" s="686"/>
      <c r="D1" s="686"/>
      <c r="E1" s="686"/>
      <c r="F1" s="686"/>
    </row>
    <row r="2" spans="1:6" ht="15.75" x14ac:dyDescent="0.25">
      <c r="A2" s="688" t="s">
        <v>1108</v>
      </c>
      <c r="B2" s="687"/>
      <c r="C2" s="686"/>
      <c r="D2" s="686"/>
      <c r="E2" s="686"/>
      <c r="F2" s="686"/>
    </row>
    <row r="3" spans="1:6" x14ac:dyDescent="0.2">
      <c r="A3" s="686"/>
      <c r="B3" s="687"/>
      <c r="C3" s="686"/>
      <c r="D3" s="686"/>
      <c r="E3" s="686"/>
      <c r="F3" s="686"/>
    </row>
    <row r="4" spans="1:6" s="695" customFormat="1" ht="60" x14ac:dyDescent="0.2">
      <c r="A4" s="702" t="s">
        <v>1115</v>
      </c>
      <c r="B4" s="703" t="s">
        <v>1158</v>
      </c>
      <c r="C4" s="702" t="s">
        <v>1116</v>
      </c>
      <c r="D4" s="704"/>
      <c r="E4" s="702" t="s">
        <v>1117</v>
      </c>
      <c r="F4" s="705"/>
    </row>
    <row r="5" spans="1:6" x14ac:dyDescent="0.2">
      <c r="A5" s="686"/>
      <c r="B5" s="687"/>
      <c r="C5" s="686"/>
      <c r="D5" s="686"/>
      <c r="E5" s="686"/>
      <c r="F5" s="686"/>
    </row>
    <row r="6" spans="1:6" s="685" customFormat="1" ht="39.950000000000003" customHeight="1" x14ac:dyDescent="0.2">
      <c r="A6" s="689" t="s">
        <v>1109</v>
      </c>
      <c r="B6" s="692" t="s">
        <v>2</v>
      </c>
      <c r="C6" s="694"/>
      <c r="D6" s="690"/>
      <c r="E6" s="701" t="s">
        <v>1119</v>
      </c>
      <c r="F6" s="686"/>
    </row>
    <row r="7" spans="1:6" x14ac:dyDescent="0.2">
      <c r="A7" s="691"/>
      <c r="B7" s="687"/>
      <c r="C7" s="686"/>
      <c r="D7" s="686"/>
      <c r="E7" s="686"/>
      <c r="F7" s="686"/>
    </row>
    <row r="8" spans="1:6" s="685" customFormat="1" ht="39.950000000000003" customHeight="1" x14ac:dyDescent="0.2">
      <c r="A8" s="689" t="s">
        <v>1110</v>
      </c>
      <c r="B8" s="692" t="s">
        <v>293</v>
      </c>
      <c r="C8" s="694"/>
      <c r="D8" s="690"/>
      <c r="E8" s="701" t="s">
        <v>1119</v>
      </c>
      <c r="F8" s="686"/>
    </row>
    <row r="9" spans="1:6" x14ac:dyDescent="0.2">
      <c r="A9" s="691"/>
      <c r="B9" s="687"/>
      <c r="C9" s="686"/>
      <c r="D9" s="686"/>
      <c r="E9" s="686"/>
      <c r="F9" s="686"/>
    </row>
    <row r="10" spans="1:6" s="685" customFormat="1" ht="39.950000000000003" customHeight="1" x14ac:dyDescent="0.2">
      <c r="A10" s="689" t="s">
        <v>1114</v>
      </c>
      <c r="B10" s="693"/>
      <c r="C10" s="694"/>
      <c r="D10" s="690"/>
      <c r="E10" s="701"/>
      <c r="F10" s="686"/>
    </row>
    <row r="11" spans="1:6" x14ac:dyDescent="0.2">
      <c r="A11" s="691"/>
      <c r="B11" s="687"/>
      <c r="C11" s="686"/>
      <c r="D11" s="686"/>
      <c r="E11" s="686"/>
      <c r="F11" s="686"/>
    </row>
    <row r="12" spans="1:6" s="685" customFormat="1" ht="39.950000000000003" customHeight="1" x14ac:dyDescent="0.2">
      <c r="A12" s="689" t="s">
        <v>1111</v>
      </c>
      <c r="B12" s="693"/>
      <c r="C12" s="694"/>
      <c r="D12" s="690"/>
      <c r="E12" s="701"/>
      <c r="F12" s="686"/>
    </row>
    <row r="13" spans="1:6" x14ac:dyDescent="0.2">
      <c r="A13" s="691"/>
      <c r="B13" s="687"/>
      <c r="C13" s="686"/>
      <c r="D13" s="686"/>
      <c r="E13" s="686"/>
      <c r="F13" s="686"/>
    </row>
    <row r="14" spans="1:6" s="685" customFormat="1" ht="39.950000000000003" customHeight="1" x14ac:dyDescent="0.2">
      <c r="A14" s="689" t="s">
        <v>1112</v>
      </c>
      <c r="B14" s="693"/>
      <c r="C14" s="694"/>
      <c r="D14" s="690"/>
      <c r="E14" s="701"/>
      <c r="F14" s="686"/>
    </row>
    <row r="15" spans="1:6" x14ac:dyDescent="0.2">
      <c r="A15" s="691"/>
      <c r="B15" s="687"/>
      <c r="C15" s="686"/>
      <c r="D15" s="686"/>
      <c r="E15" s="686"/>
      <c r="F15" s="686"/>
    </row>
    <row r="16" spans="1:6" s="685" customFormat="1" ht="39.950000000000003" customHeight="1" x14ac:dyDescent="0.2">
      <c r="A16" s="689" t="s">
        <v>1113</v>
      </c>
      <c r="B16" s="693"/>
      <c r="C16" s="694"/>
      <c r="D16" s="690"/>
      <c r="E16" s="701"/>
      <c r="F16" s="686"/>
    </row>
    <row r="17" spans="1:6" ht="65.25" customHeight="1" x14ac:dyDescent="0.2">
      <c r="A17" s="686"/>
      <c r="B17" s="687"/>
      <c r="C17" s="686"/>
      <c r="D17" s="686"/>
      <c r="E17" s="686"/>
      <c r="F17" s="686"/>
    </row>
  </sheetData>
  <phoneticPr fontId="20" type="noConversion"/>
  <dataValidations count="1">
    <dataValidation type="list" allowBlank="1" showInputMessage="1" showErrorMessage="1" sqref="E6 E8 E10 E12 E14 E16" xr:uid="{DB83C0E2-663F-4F47-B568-11C09BA8A495}">
      <formula1>fichespsf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0617-9CE2-4E88-A394-A6085E614736}">
  <sheetPr>
    <tabColor rgb="FF00B0F0"/>
  </sheetPr>
  <dimension ref="A1:X175"/>
  <sheetViews>
    <sheetView zoomScaleNormal="100" workbookViewId="0">
      <pane ySplit="7" topLeftCell="A8" activePane="bottomLeft" state="frozen"/>
      <selection activeCell="E1" sqref="E1:L1"/>
      <selection pane="bottomLeft" activeCell="A3" sqref="A3"/>
    </sheetView>
  </sheetViews>
  <sheetFormatPr baseColWidth="10" defaultColWidth="11.42578125" defaultRowHeight="12.75" x14ac:dyDescent="0.2"/>
  <cols>
    <col min="1" max="1" width="7.5703125" style="161" bestFit="1" customWidth="1"/>
    <col min="2" max="2" width="10.7109375" style="161" customWidth="1"/>
    <col min="3" max="3" width="11.42578125" style="162"/>
    <col min="4" max="4" width="27.42578125" style="162" customWidth="1"/>
    <col min="5" max="5" width="8.7109375" style="162" customWidth="1"/>
    <col min="6" max="7" width="12.7109375" style="162" customWidth="1"/>
    <col min="8" max="8" width="14.42578125" style="162" bestFit="1" customWidth="1"/>
    <col min="9" max="9" width="8.7109375" style="498" customWidth="1"/>
    <col min="10" max="10" width="2.7109375" style="162" customWidth="1"/>
    <col min="11" max="11" width="4.7109375" style="163" customWidth="1"/>
    <col min="12" max="12" width="39.42578125" style="162" customWidth="1"/>
    <col min="13" max="13" width="8.7109375" style="498" customWidth="1"/>
    <col min="14" max="14" width="1.7109375" style="162" customWidth="1"/>
    <col min="15" max="15" width="4.7109375" style="162" customWidth="1"/>
    <col min="16" max="16" width="21.7109375" style="162" customWidth="1"/>
    <col min="17" max="17" width="8.7109375" style="498" customWidth="1"/>
    <col min="18" max="18" width="11.42578125" style="162"/>
    <col min="19" max="16384" width="11.42578125" style="161"/>
  </cols>
  <sheetData>
    <row r="1" spans="1:24" x14ac:dyDescent="0.2">
      <c r="A1" s="275"/>
      <c r="B1" s="276" t="s">
        <v>1</v>
      </c>
      <c r="C1" s="710" t="str">
        <f>IFERROR(IF(ISBLANK('Liste de vos actions'!B6),"",'Liste de vos actions'!B6),"")</f>
        <v>SOP</v>
      </c>
      <c r="D1" s="711"/>
      <c r="E1" s="706" t="s">
        <v>1159</v>
      </c>
      <c r="F1" s="707"/>
      <c r="G1" s="707"/>
      <c r="H1" s="707"/>
      <c r="I1" s="707"/>
      <c r="J1" s="707"/>
      <c r="K1" s="707"/>
      <c r="L1" s="708"/>
      <c r="M1" s="278"/>
      <c r="N1" s="277"/>
      <c r="O1" s="280"/>
      <c r="P1" s="281"/>
      <c r="Q1" s="282"/>
      <c r="R1" s="283" t="s">
        <v>3</v>
      </c>
      <c r="S1" s="283" t="s">
        <v>4</v>
      </c>
      <c r="T1" s="283" t="s">
        <v>5</v>
      </c>
      <c r="U1" s="283" t="s">
        <v>6</v>
      </c>
      <c r="V1" s="283" t="s">
        <v>7</v>
      </c>
      <c r="W1" s="283" t="s">
        <v>8</v>
      </c>
      <c r="X1" s="275"/>
    </row>
    <row r="2" spans="1:24" x14ac:dyDescent="0.2">
      <c r="A2" s="275"/>
      <c r="B2" s="284"/>
      <c r="C2" s="285"/>
      <c r="D2" s="286"/>
      <c r="E2" s="277"/>
      <c r="F2" s="502"/>
      <c r="G2" s="277"/>
      <c r="H2" s="503"/>
      <c r="I2" s="278"/>
      <c r="J2" s="277"/>
      <c r="K2" s="279"/>
      <c r="L2" s="277"/>
      <c r="M2" s="278"/>
      <c r="N2" s="277"/>
      <c r="O2" s="280"/>
      <c r="P2" s="287" t="s">
        <v>9</v>
      </c>
      <c r="Q2" s="288">
        <f>'Budget Action 1'!$D$75</f>
        <v>5930.69</v>
      </c>
      <c r="R2" s="289">
        <f>'Budget Action 1'!D8</f>
        <v>4208.3999999999996</v>
      </c>
      <c r="S2" s="289">
        <f>'Budget Action 1'!D35+'Budget Action 1'!D31</f>
        <v>0</v>
      </c>
      <c r="T2" s="289">
        <f>'Budget Action 1'!D37</f>
        <v>232.5</v>
      </c>
      <c r="U2" s="289">
        <f>'Budget Action 1'!D45</f>
        <v>407.59000000000003</v>
      </c>
      <c r="V2" s="289">
        <f>'Budget Action 1'!D36</f>
        <v>738</v>
      </c>
      <c r="W2" s="289">
        <f>'Budget Action 1'!D26</f>
        <v>0</v>
      </c>
      <c r="X2" s="275"/>
    </row>
    <row r="3" spans="1:24" x14ac:dyDescent="0.2">
      <c r="A3" s="275"/>
      <c r="B3" s="284"/>
      <c r="C3" s="290"/>
      <c r="D3" s="291" t="s">
        <v>10</v>
      </c>
      <c r="E3" s="528">
        <v>0.35</v>
      </c>
      <c r="F3" s="277"/>
      <c r="G3" s="505" t="s">
        <v>11</v>
      </c>
      <c r="H3" s="506" t="s">
        <v>12</v>
      </c>
      <c r="I3" s="502"/>
      <c r="J3" s="277"/>
      <c r="K3" s="279"/>
      <c r="L3" s="277"/>
      <c r="M3" s="278"/>
      <c r="N3" s="277"/>
      <c r="O3" s="280"/>
      <c r="P3" s="295" t="s">
        <v>13</v>
      </c>
      <c r="Q3" s="296">
        <f>'Budget Action 1'!$D$84</f>
        <v>2372.2759999999998</v>
      </c>
      <c r="R3" s="297"/>
      <c r="S3" s="297"/>
      <c r="T3" s="297"/>
      <c r="U3" s="297"/>
      <c r="V3" s="297"/>
      <c r="W3" s="297"/>
      <c r="X3" s="298"/>
    </row>
    <row r="4" spans="1:24" ht="12.75" customHeight="1" x14ac:dyDescent="0.2">
      <c r="A4" s="275"/>
      <c r="B4" s="284"/>
      <c r="C4" s="299"/>
      <c r="D4" s="300" t="s">
        <v>14</v>
      </c>
      <c r="E4" s="672">
        <v>0.57499999999999996</v>
      </c>
      <c r="F4" s="507" t="s">
        <v>15</v>
      </c>
      <c r="G4" s="526">
        <v>9.2100000000000009</v>
      </c>
      <c r="H4" s="527">
        <v>13.57</v>
      </c>
      <c r="I4" s="502"/>
      <c r="J4" s="722" t="s">
        <v>16</v>
      </c>
      <c r="K4" s="722"/>
      <c r="L4" s="722"/>
      <c r="M4" s="278"/>
      <c r="N4" s="277"/>
      <c r="O4" s="280"/>
      <c r="P4" s="303" t="s">
        <v>17</v>
      </c>
      <c r="Q4" s="304">
        <f>'Budget Action 1'!$D$82</f>
        <v>495.93599999999998</v>
      </c>
      <c r="R4" s="297"/>
      <c r="S4" s="297"/>
      <c r="T4" s="297"/>
      <c r="U4" s="297"/>
      <c r="V4" s="297"/>
      <c r="W4" s="297"/>
      <c r="X4" s="298"/>
    </row>
    <row r="5" spans="1:24" x14ac:dyDescent="0.2">
      <c r="A5" s="275"/>
      <c r="B5" s="284"/>
      <c r="C5" s="292"/>
      <c r="D5" s="294" t="s">
        <v>18</v>
      </c>
      <c r="E5" s="528">
        <v>70</v>
      </c>
      <c r="F5" s="507" t="s">
        <v>19</v>
      </c>
      <c r="G5" s="530">
        <v>50</v>
      </c>
      <c r="H5" s="504"/>
      <c r="I5" s="502"/>
      <c r="J5" s="723"/>
      <c r="K5" s="723"/>
      <c r="L5" s="723"/>
      <c r="M5" s="278"/>
      <c r="N5" s="277"/>
      <c r="O5" s="280"/>
      <c r="P5" s="303"/>
      <c r="Q5" s="304"/>
      <c r="R5" s="297"/>
      <c r="S5" s="297"/>
      <c r="T5" s="297"/>
      <c r="U5" s="297"/>
      <c r="V5" s="297"/>
      <c r="W5" s="297"/>
      <c r="X5" s="298"/>
    </row>
    <row r="6" spans="1:24" x14ac:dyDescent="0.2">
      <c r="A6" s="275"/>
      <c r="B6" s="284"/>
      <c r="C6" s="301"/>
      <c r="D6" s="300" t="s">
        <v>20</v>
      </c>
      <c r="E6" s="529">
        <v>160</v>
      </c>
      <c r="F6" s="507" t="s">
        <v>21</v>
      </c>
      <c r="G6" s="508"/>
      <c r="H6" s="531">
        <v>11.07</v>
      </c>
      <c r="I6" s="502"/>
      <c r="J6" s="723"/>
      <c r="K6" s="723"/>
      <c r="L6" s="723"/>
      <c r="M6" s="278"/>
      <c r="N6" s="277"/>
      <c r="O6" s="280"/>
      <c r="P6" s="303"/>
      <c r="Q6" s="304"/>
      <c r="R6" s="297"/>
      <c r="S6" s="297"/>
      <c r="T6" s="297"/>
      <c r="U6" s="297"/>
      <c r="V6" s="297"/>
      <c r="W6" s="297"/>
      <c r="X6" s="298"/>
    </row>
    <row r="7" spans="1:24" x14ac:dyDescent="0.2">
      <c r="A7" s="275"/>
      <c r="B7" s="275"/>
      <c r="C7" s="277"/>
      <c r="D7" s="277"/>
      <c r="E7" s="277"/>
      <c r="F7" s="277"/>
      <c r="G7" s="277"/>
      <c r="H7" s="277"/>
      <c r="I7" s="278"/>
      <c r="J7" s="277"/>
      <c r="K7" s="279"/>
      <c r="L7" s="277"/>
      <c r="M7" s="278"/>
      <c r="N7" s="277"/>
      <c r="O7" s="277"/>
      <c r="P7" s="277"/>
      <c r="Q7" s="278"/>
      <c r="R7" s="277"/>
      <c r="S7" s="275"/>
      <c r="T7" s="275"/>
      <c r="U7" s="275"/>
      <c r="V7" s="275"/>
      <c r="W7" s="275"/>
      <c r="X7" s="275"/>
    </row>
    <row r="8" spans="1:24" x14ac:dyDescent="0.2">
      <c r="A8" s="276" t="str">
        <f t="shared" ref="A8:A78" si="0">IF(ISBLANK($C$1),"",$C$1)</f>
        <v>SOP</v>
      </c>
      <c r="B8" s="578" t="s">
        <v>22</v>
      </c>
      <c r="C8" s="579"/>
      <c r="D8" s="579"/>
      <c r="E8" s="579"/>
      <c r="F8" s="579" t="s">
        <v>23</v>
      </c>
      <c r="G8" s="579" t="s">
        <v>24</v>
      </c>
      <c r="H8" s="579"/>
      <c r="I8" s="580">
        <f>I9+I15+I16+I22+I29</f>
        <v>466.75</v>
      </c>
      <c r="J8" s="277"/>
      <c r="K8" s="305"/>
      <c r="L8" s="277"/>
      <c r="M8" s="306"/>
      <c r="N8" s="277"/>
      <c r="O8" s="307"/>
      <c r="P8" s="277"/>
      <c r="Q8" s="306"/>
      <c r="R8" s="277"/>
      <c r="S8" s="275"/>
      <c r="T8" s="275"/>
      <c r="U8" s="275"/>
      <c r="V8" s="275"/>
      <c r="W8" s="275"/>
      <c r="X8" s="275"/>
    </row>
    <row r="9" spans="1:24" x14ac:dyDescent="0.2">
      <c r="A9" s="276" t="str">
        <f t="shared" si="0"/>
        <v>SOP</v>
      </c>
      <c r="B9" s="308"/>
      <c r="C9" s="309" t="s">
        <v>25</v>
      </c>
      <c r="D9" s="309"/>
      <c r="E9" s="310"/>
      <c r="F9" s="311">
        <f>$G$4</f>
        <v>9.2100000000000009</v>
      </c>
      <c r="G9" s="311">
        <f>$H$4</f>
        <v>13.57</v>
      </c>
      <c r="H9" s="312" t="s">
        <v>26</v>
      </c>
      <c r="I9" s="313">
        <f>SUM(E11:E14)*G9</f>
        <v>339.25</v>
      </c>
      <c r="J9" s="277"/>
      <c r="K9" s="314">
        <v>64</v>
      </c>
      <c r="L9" s="315" t="s">
        <v>27</v>
      </c>
      <c r="M9" s="306"/>
      <c r="N9" s="277"/>
      <c r="O9" s="307"/>
      <c r="P9" s="277"/>
      <c r="Q9" s="306"/>
      <c r="R9" s="719" t="s">
        <v>28</v>
      </c>
      <c r="S9" s="720"/>
      <c r="T9" s="720"/>
      <c r="U9" s="721"/>
      <c r="V9" s="275"/>
      <c r="W9" s="275"/>
      <c r="X9" s="275"/>
    </row>
    <row r="10" spans="1:24" x14ac:dyDescent="0.2">
      <c r="A10" s="276" t="str">
        <f t="shared" si="0"/>
        <v>SOP</v>
      </c>
      <c r="B10" s="316"/>
      <c r="C10" s="317"/>
      <c r="D10" s="318" t="s">
        <v>29</v>
      </c>
      <c r="E10" s="319"/>
      <c r="F10" s="320" t="s">
        <v>30</v>
      </c>
      <c r="G10" s="320" t="s">
        <v>31</v>
      </c>
      <c r="H10" s="321" t="s">
        <v>32</v>
      </c>
      <c r="I10" s="322">
        <f>SUM(E11:E14)*F9</f>
        <v>230.25000000000003</v>
      </c>
      <c r="J10" s="277"/>
      <c r="K10" s="323">
        <v>641</v>
      </c>
      <c r="L10" s="277" t="s">
        <v>33</v>
      </c>
      <c r="M10" s="306">
        <f>IF(A10="","",(I10))</f>
        <v>230.25000000000003</v>
      </c>
      <c r="N10" s="277"/>
      <c r="O10" s="307"/>
      <c r="P10" s="277"/>
      <c r="Q10" s="306"/>
      <c r="R10" s="713" t="s">
        <v>34</v>
      </c>
      <c r="S10" s="714"/>
      <c r="T10" s="714"/>
      <c r="U10" s="715"/>
      <c r="V10" s="275"/>
      <c r="W10" s="275"/>
      <c r="X10" s="275"/>
    </row>
    <row r="11" spans="1:24" x14ac:dyDescent="0.2">
      <c r="A11" s="276" t="str">
        <f t="shared" si="0"/>
        <v>SOP</v>
      </c>
      <c r="B11" s="316"/>
      <c r="C11" s="317"/>
      <c r="D11" s="324" t="s">
        <v>35</v>
      </c>
      <c r="E11" s="325">
        <f>F11*G11</f>
        <v>9</v>
      </c>
      <c r="F11" s="499">
        <v>3</v>
      </c>
      <c r="G11" s="499">
        <v>3</v>
      </c>
      <c r="H11" s="321" t="s">
        <v>36</v>
      </c>
      <c r="I11" s="322">
        <f>I9-I10</f>
        <v>108.99999999999997</v>
      </c>
      <c r="J11" s="277"/>
      <c r="K11" s="323">
        <v>645</v>
      </c>
      <c r="L11" s="327" t="s">
        <v>37</v>
      </c>
      <c r="M11" s="306">
        <f>IF(A11="","",(I11))</f>
        <v>108.99999999999997</v>
      </c>
      <c r="N11" s="277"/>
      <c r="O11" s="307"/>
      <c r="P11" s="277"/>
      <c r="Q11" s="306"/>
      <c r="R11" s="716"/>
      <c r="S11" s="717"/>
      <c r="T11" s="717"/>
      <c r="U11" s="718"/>
      <c r="V11" s="275"/>
      <c r="W11" s="275"/>
      <c r="X11" s="275"/>
    </row>
    <row r="12" spans="1:24" x14ac:dyDescent="0.2">
      <c r="A12" s="276" t="str">
        <f t="shared" si="0"/>
        <v>SOP</v>
      </c>
      <c r="B12" s="316"/>
      <c r="C12" s="317"/>
      <c r="D12" s="324" t="s">
        <v>38</v>
      </c>
      <c r="E12" s="568">
        <v>10</v>
      </c>
      <c r="F12" s="317"/>
      <c r="G12" s="317"/>
      <c r="H12" s="317"/>
      <c r="I12" s="329"/>
      <c r="J12" s="277"/>
      <c r="K12" s="305"/>
      <c r="L12" s="277"/>
      <c r="M12" s="306"/>
      <c r="N12" s="277"/>
      <c r="O12" s="307"/>
      <c r="P12" s="277"/>
      <c r="Q12" s="306"/>
      <c r="R12" s="277"/>
      <c r="S12" s="275"/>
      <c r="T12" s="275"/>
      <c r="U12" s="275"/>
      <c r="V12" s="275"/>
      <c r="W12" s="275"/>
      <c r="X12" s="275"/>
    </row>
    <row r="13" spans="1:24" x14ac:dyDescent="0.2">
      <c r="A13" s="276" t="str">
        <f t="shared" si="0"/>
        <v>SOP</v>
      </c>
      <c r="B13" s="316"/>
      <c r="C13" s="317"/>
      <c r="D13" s="324" t="s">
        <v>39</v>
      </c>
      <c r="E13" s="271">
        <v>3</v>
      </c>
      <c r="F13" s="317"/>
      <c r="G13" s="317"/>
      <c r="H13" s="317"/>
      <c r="I13" s="329"/>
      <c r="J13" s="277"/>
      <c r="K13" s="305"/>
      <c r="L13" s="277"/>
      <c r="M13" s="306"/>
      <c r="N13" s="277"/>
      <c r="O13" s="307"/>
      <c r="P13" s="277"/>
      <c r="Q13" s="306"/>
      <c r="R13" s="277"/>
      <c r="S13" s="275"/>
      <c r="T13" s="275"/>
      <c r="U13" s="275"/>
      <c r="V13" s="275"/>
      <c r="W13" s="275"/>
      <c r="X13" s="275"/>
    </row>
    <row r="14" spans="1:24" x14ac:dyDescent="0.2">
      <c r="A14" s="276" t="str">
        <f t="shared" si="0"/>
        <v>SOP</v>
      </c>
      <c r="B14" s="316"/>
      <c r="C14" s="317"/>
      <c r="D14" s="324" t="s">
        <v>40</v>
      </c>
      <c r="E14" s="271">
        <v>3</v>
      </c>
      <c r="F14" s="317"/>
      <c r="G14" s="317"/>
      <c r="H14" s="317"/>
      <c r="I14" s="329"/>
      <c r="J14" s="277"/>
      <c r="K14" s="305"/>
      <c r="L14" s="277"/>
      <c r="M14" s="306"/>
      <c r="N14" s="277"/>
      <c r="O14" s="307"/>
      <c r="P14" s="277"/>
      <c r="Q14" s="306"/>
      <c r="R14" s="277"/>
      <c r="S14" s="275"/>
      <c r="T14" s="275"/>
      <c r="U14" s="275"/>
      <c r="V14" s="275"/>
      <c r="W14" s="275"/>
      <c r="X14" s="275"/>
    </row>
    <row r="15" spans="1:24" x14ac:dyDescent="0.2">
      <c r="A15" s="276" t="str">
        <f t="shared" si="0"/>
        <v>SOP</v>
      </c>
      <c r="B15" s="330"/>
      <c r="C15" s="331"/>
      <c r="D15" s="332" t="s">
        <v>41</v>
      </c>
      <c r="E15" s="333" t="s">
        <v>42</v>
      </c>
      <c r="F15" s="272">
        <v>100</v>
      </c>
      <c r="G15" s="335">
        <f>E4</f>
        <v>0.57499999999999996</v>
      </c>
      <c r="H15" s="331"/>
      <c r="I15" s="336">
        <f>F15*G15</f>
        <v>57.499999999999993</v>
      </c>
      <c r="J15" s="277"/>
      <c r="K15" s="323">
        <v>625</v>
      </c>
      <c r="L15" s="277" t="s">
        <v>43</v>
      </c>
      <c r="M15" s="306">
        <f>IF(A15="","",(I15))</f>
        <v>57.499999999999993</v>
      </c>
      <c r="N15" s="277"/>
      <c r="O15" s="307"/>
      <c r="P15" s="277"/>
      <c r="Q15" s="306"/>
      <c r="R15" s="277"/>
      <c r="S15" s="275"/>
      <c r="T15" s="275"/>
      <c r="U15" s="275"/>
      <c r="V15" s="275"/>
      <c r="W15" s="275"/>
      <c r="X15" s="275"/>
    </row>
    <row r="16" spans="1:24" x14ac:dyDescent="0.2">
      <c r="A16" s="276" t="str">
        <f t="shared" si="0"/>
        <v>SOP</v>
      </c>
      <c r="B16" s="308"/>
      <c r="C16" s="309" t="s">
        <v>19</v>
      </c>
      <c r="D16" s="309"/>
      <c r="E16" s="310"/>
      <c r="F16" s="311">
        <f>$G$5</f>
        <v>50</v>
      </c>
      <c r="G16" s="317"/>
      <c r="H16" s="312" t="s">
        <v>44</v>
      </c>
      <c r="I16" s="313">
        <f>SUM(E18:E21)*F16</f>
        <v>0</v>
      </c>
      <c r="J16" s="277"/>
      <c r="K16" s="314">
        <v>62</v>
      </c>
      <c r="L16" s="315" t="s">
        <v>45</v>
      </c>
      <c r="M16" s="306"/>
      <c r="N16" s="277"/>
      <c r="O16" s="307"/>
      <c r="P16" s="277"/>
      <c r="Q16" s="306"/>
      <c r="R16" s="277"/>
      <c r="S16" s="275"/>
      <c r="T16" s="275"/>
      <c r="U16" s="275"/>
      <c r="V16" s="275"/>
      <c r="W16" s="275"/>
      <c r="X16" s="275"/>
    </row>
    <row r="17" spans="1:24" x14ac:dyDescent="0.2">
      <c r="A17" s="276" t="str">
        <f t="shared" si="0"/>
        <v>SOP</v>
      </c>
      <c r="B17" s="316"/>
      <c r="C17" s="317"/>
      <c r="D17" s="318" t="s">
        <v>29</v>
      </c>
      <c r="E17" s="319"/>
      <c r="F17" s="320" t="s">
        <v>30</v>
      </c>
      <c r="G17" s="320" t="s">
        <v>31</v>
      </c>
      <c r="H17" s="317"/>
      <c r="I17" s="337"/>
      <c r="J17" s="277"/>
      <c r="K17" s="323">
        <v>621</v>
      </c>
      <c r="L17" s="277" t="s">
        <v>46</v>
      </c>
      <c r="M17" s="306">
        <f>IF(A17="","",(I16))</f>
        <v>0</v>
      </c>
      <c r="N17" s="277"/>
      <c r="O17" s="307"/>
      <c r="P17" s="277"/>
      <c r="Q17" s="306"/>
      <c r="R17" s="277"/>
      <c r="S17" s="275"/>
      <c r="T17" s="275"/>
      <c r="U17" s="275"/>
      <c r="V17" s="275"/>
      <c r="W17" s="275"/>
      <c r="X17" s="275"/>
    </row>
    <row r="18" spans="1:24" x14ac:dyDescent="0.2">
      <c r="A18" s="276" t="str">
        <f t="shared" si="0"/>
        <v>SOP</v>
      </c>
      <c r="B18" s="316"/>
      <c r="C18" s="317"/>
      <c r="D18" s="324" t="s">
        <v>35</v>
      </c>
      <c r="E18" s="325">
        <f>F18*G18</f>
        <v>0</v>
      </c>
      <c r="F18" s="499">
        <v>0</v>
      </c>
      <c r="G18" s="499">
        <v>0</v>
      </c>
      <c r="H18" s="317"/>
      <c r="I18" s="337"/>
      <c r="J18" s="277"/>
      <c r="K18" s="305"/>
      <c r="L18" s="277"/>
      <c r="M18" s="306"/>
      <c r="N18" s="277"/>
      <c r="O18" s="307"/>
      <c r="P18" s="277"/>
      <c r="Q18" s="306"/>
      <c r="R18" s="277"/>
      <c r="S18" s="275"/>
      <c r="T18" s="275"/>
      <c r="U18" s="275"/>
      <c r="V18" s="275"/>
      <c r="W18" s="275"/>
      <c r="X18" s="275"/>
    </row>
    <row r="19" spans="1:24" x14ac:dyDescent="0.2">
      <c r="A19" s="276" t="str">
        <f t="shared" si="0"/>
        <v>SOP</v>
      </c>
      <c r="B19" s="316"/>
      <c r="C19" s="317"/>
      <c r="D19" s="324" t="s">
        <v>38</v>
      </c>
      <c r="E19" s="568">
        <v>0</v>
      </c>
      <c r="F19" s="338" t="s">
        <v>47</v>
      </c>
      <c r="G19" s="317"/>
      <c r="H19" s="317"/>
      <c r="I19" s="329"/>
      <c r="J19" s="277"/>
      <c r="K19" s="305"/>
      <c r="L19" s="277"/>
      <c r="M19" s="306"/>
      <c r="N19" s="277"/>
      <c r="O19" s="307"/>
      <c r="P19" s="277"/>
      <c r="Q19" s="306"/>
      <c r="R19" s="277"/>
      <c r="S19" s="275"/>
      <c r="T19" s="275"/>
      <c r="U19" s="275"/>
      <c r="V19" s="275"/>
      <c r="W19" s="275"/>
      <c r="X19" s="275"/>
    </row>
    <row r="20" spans="1:24" x14ac:dyDescent="0.2">
      <c r="A20" s="276" t="str">
        <f t="shared" si="0"/>
        <v>SOP</v>
      </c>
      <c r="B20" s="316"/>
      <c r="C20" s="317"/>
      <c r="D20" s="324" t="s">
        <v>39</v>
      </c>
      <c r="E20" s="271">
        <v>0</v>
      </c>
      <c r="F20" s="317"/>
      <c r="G20" s="317"/>
      <c r="H20" s="317"/>
      <c r="I20" s="329"/>
      <c r="J20" s="277"/>
      <c r="K20" s="305"/>
      <c r="L20" s="277"/>
      <c r="M20" s="306"/>
      <c r="N20" s="277"/>
      <c r="O20" s="307"/>
      <c r="P20" s="277"/>
      <c r="Q20" s="306"/>
      <c r="R20" s="277"/>
      <c r="S20" s="275"/>
      <c r="T20" s="275"/>
      <c r="U20" s="275"/>
      <c r="V20" s="275"/>
      <c r="W20" s="275"/>
      <c r="X20" s="275"/>
    </row>
    <row r="21" spans="1:24" x14ac:dyDescent="0.2">
      <c r="A21" s="276" t="str">
        <f t="shared" si="0"/>
        <v>SOP</v>
      </c>
      <c r="B21" s="316"/>
      <c r="C21" s="317"/>
      <c r="D21" s="324" t="s">
        <v>40</v>
      </c>
      <c r="E21" s="271">
        <v>0</v>
      </c>
      <c r="F21" s="317"/>
      <c r="G21" s="317"/>
      <c r="H21" s="317"/>
      <c r="I21" s="329"/>
      <c r="J21" s="277"/>
      <c r="K21" s="305"/>
      <c r="L21" s="277"/>
      <c r="M21" s="306"/>
      <c r="N21" s="277"/>
      <c r="O21" s="307"/>
      <c r="P21" s="277"/>
      <c r="Q21" s="306"/>
      <c r="R21" s="277"/>
      <c r="S21" s="275"/>
      <c r="T21" s="275"/>
      <c r="U21" s="275"/>
      <c r="V21" s="275"/>
      <c r="W21" s="275"/>
      <c r="X21" s="275"/>
    </row>
    <row r="22" spans="1:24" x14ac:dyDescent="0.2">
      <c r="A22" s="276" t="str">
        <f t="shared" si="0"/>
        <v>SOP</v>
      </c>
      <c r="B22" s="330"/>
      <c r="C22" s="331"/>
      <c r="D22" s="332" t="s">
        <v>41</v>
      </c>
      <c r="E22" s="333" t="s">
        <v>42</v>
      </c>
      <c r="F22" s="271">
        <v>0</v>
      </c>
      <c r="G22" s="339">
        <f>E4</f>
        <v>0.57499999999999996</v>
      </c>
      <c r="H22" s="331"/>
      <c r="I22" s="336">
        <f>F22*G22</f>
        <v>0</v>
      </c>
      <c r="J22" s="277"/>
      <c r="K22" s="323">
        <v>625</v>
      </c>
      <c r="L22" s="277" t="s">
        <v>43</v>
      </c>
      <c r="M22" s="306">
        <f t="shared" ref="M22" si="1">IF(A22="","",(I22))</f>
        <v>0</v>
      </c>
      <c r="N22" s="277"/>
      <c r="O22" s="307"/>
      <c r="P22" s="277"/>
      <c r="Q22" s="306"/>
      <c r="R22" s="277"/>
      <c r="S22" s="275"/>
      <c r="T22" s="275"/>
      <c r="U22" s="275"/>
      <c r="V22" s="275"/>
      <c r="W22" s="275"/>
      <c r="X22" s="275"/>
    </row>
    <row r="23" spans="1:24" x14ac:dyDescent="0.2">
      <c r="A23" s="276" t="str">
        <f t="shared" si="0"/>
        <v>SOP</v>
      </c>
      <c r="B23" s="308"/>
      <c r="C23" s="309" t="s">
        <v>48</v>
      </c>
      <c r="D23" s="309"/>
      <c r="E23" s="310"/>
      <c r="F23" s="340"/>
      <c r="G23" s="341">
        <f>$H$6</f>
        <v>11.07</v>
      </c>
      <c r="H23" s="312" t="s">
        <v>49</v>
      </c>
      <c r="I23" s="313">
        <f>SUM(E25:E28)*G23</f>
        <v>185.976</v>
      </c>
      <c r="J23" s="277"/>
      <c r="K23" s="342">
        <v>864</v>
      </c>
      <c r="L23" s="343" t="s">
        <v>50</v>
      </c>
      <c r="M23" s="306">
        <f>IF(A23="","",(I23))</f>
        <v>185.976</v>
      </c>
      <c r="N23" s="344"/>
      <c r="O23" s="305">
        <v>875</v>
      </c>
      <c r="P23" s="277" t="s">
        <v>51</v>
      </c>
      <c r="Q23" s="345">
        <f>IF(A23="","",(I23))</f>
        <v>185.976</v>
      </c>
      <c r="R23" s="277"/>
      <c r="S23" s="275"/>
      <c r="T23" s="275"/>
      <c r="U23" s="275"/>
      <c r="V23" s="275"/>
      <c r="W23" s="275"/>
      <c r="X23" s="275"/>
    </row>
    <row r="24" spans="1:24" x14ac:dyDescent="0.2">
      <c r="A24" s="276" t="str">
        <f t="shared" si="0"/>
        <v>SOP</v>
      </c>
      <c r="B24" s="316"/>
      <c r="C24" s="317"/>
      <c r="D24" s="318" t="s">
        <v>29</v>
      </c>
      <c r="E24" s="319"/>
      <c r="F24" s="320" t="s">
        <v>30</v>
      </c>
      <c r="G24" s="320" t="s">
        <v>31</v>
      </c>
      <c r="H24" s="346"/>
      <c r="I24" s="347"/>
      <c r="J24" s="277"/>
      <c r="K24" s="305"/>
      <c r="L24" s="277"/>
      <c r="M24" s="306"/>
      <c r="N24" s="277"/>
      <c r="O24" s="305"/>
      <c r="P24" s="277"/>
      <c r="Q24" s="306"/>
      <c r="R24" s="277"/>
      <c r="S24" s="275"/>
      <c r="T24" s="275"/>
      <c r="U24" s="275"/>
      <c r="V24" s="275"/>
      <c r="W24" s="275"/>
      <c r="X24" s="275"/>
    </row>
    <row r="25" spans="1:24" x14ac:dyDescent="0.2">
      <c r="A25" s="276" t="str">
        <f t="shared" si="0"/>
        <v>SOP</v>
      </c>
      <c r="B25" s="316"/>
      <c r="C25" s="317"/>
      <c r="D25" s="324" t="s">
        <v>35</v>
      </c>
      <c r="E25" s="325">
        <f>F25*G25</f>
        <v>9</v>
      </c>
      <c r="F25" s="499">
        <v>3</v>
      </c>
      <c r="G25" s="499">
        <v>3</v>
      </c>
      <c r="H25" s="346"/>
      <c r="I25" s="347"/>
      <c r="J25" s="277"/>
      <c r="K25" s="305"/>
      <c r="L25" s="277"/>
      <c r="M25" s="306"/>
      <c r="N25" s="277"/>
      <c r="O25" s="305"/>
      <c r="P25" s="277"/>
      <c r="Q25" s="306"/>
      <c r="R25" s="277"/>
      <c r="S25" s="275"/>
      <c r="T25" s="275"/>
      <c r="U25" s="275"/>
      <c r="V25" s="275"/>
      <c r="W25" s="275"/>
      <c r="X25" s="275"/>
    </row>
    <row r="26" spans="1:24" x14ac:dyDescent="0.2">
      <c r="A26" s="276" t="str">
        <f t="shared" si="0"/>
        <v>SOP</v>
      </c>
      <c r="B26" s="316"/>
      <c r="C26" s="317"/>
      <c r="D26" s="324" t="s">
        <v>38</v>
      </c>
      <c r="E26" s="568">
        <f>0.2*E25</f>
        <v>1.8</v>
      </c>
      <c r="F26" s="317"/>
      <c r="G26" s="317"/>
      <c r="H26" s="317"/>
      <c r="I26" s="329"/>
      <c r="J26" s="277"/>
      <c r="K26" s="305"/>
      <c r="L26" s="277"/>
      <c r="M26" s="306"/>
      <c r="N26" s="277"/>
      <c r="O26" s="305"/>
      <c r="P26" s="277"/>
      <c r="Q26" s="306"/>
      <c r="R26" s="277"/>
      <c r="S26" s="275"/>
      <c r="T26" s="275"/>
      <c r="U26" s="275"/>
      <c r="V26" s="275"/>
      <c r="W26" s="275"/>
      <c r="X26" s="275"/>
    </row>
    <row r="27" spans="1:24" x14ac:dyDescent="0.2">
      <c r="A27" s="276" t="str">
        <f t="shared" si="0"/>
        <v>SOP</v>
      </c>
      <c r="B27" s="316"/>
      <c r="C27" s="317"/>
      <c r="D27" s="324" t="s">
        <v>39</v>
      </c>
      <c r="E27" s="271">
        <v>3</v>
      </c>
      <c r="F27" s="317"/>
      <c r="G27" s="317"/>
      <c r="H27" s="317"/>
      <c r="I27" s="329"/>
      <c r="J27" s="277"/>
      <c r="K27" s="305"/>
      <c r="L27" s="277"/>
      <c r="M27" s="306"/>
      <c r="N27" s="277"/>
      <c r="O27" s="305"/>
      <c r="P27" s="277"/>
      <c r="Q27" s="306"/>
      <c r="R27" s="277"/>
      <c r="S27" s="275"/>
      <c r="T27" s="275"/>
      <c r="U27" s="275"/>
      <c r="V27" s="275"/>
      <c r="W27" s="275"/>
      <c r="X27" s="275"/>
    </row>
    <row r="28" spans="1:24" x14ac:dyDescent="0.2">
      <c r="A28" s="276" t="str">
        <f t="shared" si="0"/>
        <v>SOP</v>
      </c>
      <c r="B28" s="316"/>
      <c r="C28" s="317"/>
      <c r="D28" s="324" t="s">
        <v>40</v>
      </c>
      <c r="E28" s="271">
        <v>3</v>
      </c>
      <c r="F28" s="317"/>
      <c r="G28" s="317"/>
      <c r="H28" s="317"/>
      <c r="I28" s="329"/>
      <c r="J28" s="277"/>
      <c r="K28" s="305"/>
      <c r="L28" s="277"/>
      <c r="M28" s="306"/>
      <c r="N28" s="277"/>
      <c r="O28" s="305"/>
      <c r="P28" s="277"/>
      <c r="Q28" s="306"/>
      <c r="R28" s="277"/>
      <c r="S28" s="275"/>
      <c r="T28" s="275"/>
      <c r="U28" s="275"/>
      <c r="V28" s="275"/>
      <c r="W28" s="275"/>
      <c r="X28" s="275"/>
    </row>
    <row r="29" spans="1:24" x14ac:dyDescent="0.2">
      <c r="A29" s="276" t="str">
        <f t="shared" si="0"/>
        <v>SOP</v>
      </c>
      <c r="B29" s="330"/>
      <c r="C29" s="331"/>
      <c r="D29" s="332" t="s">
        <v>52</v>
      </c>
      <c r="E29" s="333" t="s">
        <v>42</v>
      </c>
      <c r="F29" s="271">
        <v>200</v>
      </c>
      <c r="G29" s="339">
        <f>E3</f>
        <v>0.35</v>
      </c>
      <c r="H29" s="331"/>
      <c r="I29" s="336">
        <f>F29*G29</f>
        <v>70</v>
      </c>
      <c r="J29" s="277"/>
      <c r="K29" s="323">
        <v>625</v>
      </c>
      <c r="L29" s="277" t="s">
        <v>43</v>
      </c>
      <c r="M29" s="306">
        <f>IF(A29="","",(I29))</f>
        <v>70</v>
      </c>
      <c r="N29" s="277"/>
      <c r="O29" s="305"/>
      <c r="P29" s="277"/>
      <c r="Q29" s="306"/>
      <c r="R29" s="277"/>
      <c r="S29" s="275"/>
      <c r="T29" s="275"/>
      <c r="U29" s="275"/>
      <c r="V29" s="275"/>
      <c r="W29" s="275"/>
      <c r="X29" s="275"/>
    </row>
    <row r="30" spans="1:24" x14ac:dyDescent="0.2">
      <c r="A30" s="276" t="str">
        <f t="shared" si="0"/>
        <v>SOP</v>
      </c>
      <c r="B30" s="581" t="s">
        <v>53</v>
      </c>
      <c r="C30" s="350"/>
      <c r="D30" s="350"/>
      <c r="E30" s="350"/>
      <c r="F30" s="350"/>
      <c r="G30" s="350"/>
      <c r="H30" s="350"/>
      <c r="I30" s="577">
        <f>I31+I39+I49+I50+I51+I52</f>
        <v>0</v>
      </c>
      <c r="J30" s="277"/>
      <c r="K30" s="305"/>
      <c r="L30" s="277"/>
      <c r="M30" s="306"/>
      <c r="N30" s="277"/>
      <c r="O30" s="305"/>
      <c r="P30" s="277"/>
      <c r="Q30" s="306"/>
      <c r="R30" s="277"/>
      <c r="S30" s="275"/>
      <c r="T30" s="275"/>
      <c r="U30" s="275"/>
      <c r="V30" s="275"/>
      <c r="W30" s="275"/>
      <c r="X30" s="275"/>
    </row>
    <row r="31" spans="1:24" x14ac:dyDescent="0.2">
      <c r="A31" s="276" t="str">
        <f t="shared" si="0"/>
        <v>SOP</v>
      </c>
      <c r="B31" s="351"/>
      <c r="C31" s="352" t="s">
        <v>54</v>
      </c>
      <c r="D31" s="353"/>
      <c r="E31" s="354"/>
      <c r="F31" s="311">
        <f>$G$4</f>
        <v>9.2100000000000009</v>
      </c>
      <c r="G31" s="311">
        <f>$H$4</f>
        <v>13.57</v>
      </c>
      <c r="H31" s="355" t="s">
        <v>26</v>
      </c>
      <c r="I31" s="356">
        <f>E33*G31</f>
        <v>0</v>
      </c>
      <c r="J31" s="277"/>
      <c r="K31" s="314">
        <v>64</v>
      </c>
      <c r="L31" s="315" t="s">
        <v>27</v>
      </c>
      <c r="M31" s="306"/>
      <c r="N31" s="277"/>
      <c r="O31" s="305"/>
      <c r="P31" s="277"/>
      <c r="Q31" s="306"/>
      <c r="R31" s="277"/>
      <c r="S31" s="275"/>
      <c r="T31" s="275"/>
      <c r="U31" s="275"/>
      <c r="V31" s="275"/>
      <c r="W31" s="275"/>
      <c r="X31" s="275"/>
    </row>
    <row r="32" spans="1:24" x14ac:dyDescent="0.2">
      <c r="A32" s="276" t="str">
        <f t="shared" si="0"/>
        <v>SOP</v>
      </c>
      <c r="B32" s="357"/>
      <c r="C32" s="358"/>
      <c r="D32" s="359" t="s">
        <v>55</v>
      </c>
      <c r="E32" s="712" t="s">
        <v>56</v>
      </c>
      <c r="F32" s="712"/>
      <c r="G32" s="712"/>
      <c r="H32" s="360" t="s">
        <v>32</v>
      </c>
      <c r="I32" s="361">
        <f>E33*F31</f>
        <v>0</v>
      </c>
      <c r="J32" s="277"/>
      <c r="K32" s="323">
        <v>641</v>
      </c>
      <c r="L32" s="277" t="s">
        <v>33</v>
      </c>
      <c r="M32" s="306">
        <f t="shared" ref="M32:M37" si="2">IF(A32="","",(I32))</f>
        <v>0</v>
      </c>
      <c r="N32" s="277"/>
      <c r="O32" s="305"/>
      <c r="P32" s="277"/>
      <c r="Q32" s="306"/>
      <c r="R32" s="277"/>
      <c r="S32" s="275"/>
      <c r="T32" s="275"/>
      <c r="U32" s="275"/>
      <c r="V32" s="275"/>
      <c r="W32" s="275"/>
      <c r="X32" s="275"/>
    </row>
    <row r="33" spans="1:24" x14ac:dyDescent="0.2">
      <c r="A33" s="276" t="str">
        <f t="shared" si="0"/>
        <v>SOP</v>
      </c>
      <c r="B33" s="357"/>
      <c r="C33" s="358"/>
      <c r="D33" s="362" t="s">
        <v>57</v>
      </c>
      <c r="E33" s="271">
        <v>0</v>
      </c>
      <c r="F33" s="358"/>
      <c r="G33" s="358"/>
      <c r="H33" s="360" t="s">
        <v>36</v>
      </c>
      <c r="I33" s="361">
        <f>I31-I32</f>
        <v>0</v>
      </c>
      <c r="J33" s="277"/>
      <c r="K33" s="323">
        <v>645</v>
      </c>
      <c r="L33" s="327" t="s">
        <v>37</v>
      </c>
      <c r="M33" s="306">
        <f t="shared" si="2"/>
        <v>0</v>
      </c>
      <c r="N33" s="277"/>
      <c r="O33" s="305"/>
      <c r="P33" s="277"/>
      <c r="Q33" s="306"/>
      <c r="R33" s="277"/>
      <c r="S33" s="275"/>
      <c r="T33" s="275"/>
      <c r="U33" s="275"/>
      <c r="V33" s="275"/>
      <c r="W33" s="275"/>
      <c r="X33" s="275"/>
    </row>
    <row r="34" spans="1:24" x14ac:dyDescent="0.2">
      <c r="A34" s="276" t="str">
        <f t="shared" si="0"/>
        <v>SOP</v>
      </c>
      <c r="B34" s="357"/>
      <c r="C34" s="358"/>
      <c r="D34" s="362" t="s">
        <v>58</v>
      </c>
      <c r="E34" s="271">
        <v>0</v>
      </c>
      <c r="F34" s="358"/>
      <c r="G34" s="358"/>
      <c r="H34" s="358"/>
      <c r="I34" s="363">
        <f>E34</f>
        <v>0</v>
      </c>
      <c r="J34" s="277"/>
      <c r="K34" s="305">
        <v>6228</v>
      </c>
      <c r="L34" s="277" t="s">
        <v>59</v>
      </c>
      <c r="M34" s="306">
        <f t="shared" si="2"/>
        <v>0</v>
      </c>
      <c r="N34" s="277"/>
      <c r="O34" s="305"/>
      <c r="P34" s="277"/>
      <c r="Q34" s="306"/>
      <c r="R34" s="277"/>
      <c r="S34" s="275"/>
      <c r="T34" s="275"/>
      <c r="U34" s="275"/>
      <c r="V34" s="275"/>
      <c r="W34" s="275"/>
      <c r="X34" s="275"/>
    </row>
    <row r="35" spans="1:24" x14ac:dyDescent="0.2">
      <c r="A35" s="276" t="str">
        <f t="shared" si="0"/>
        <v>SOP</v>
      </c>
      <c r="B35" s="357"/>
      <c r="C35" s="358"/>
      <c r="D35" s="362" t="s">
        <v>60</v>
      </c>
      <c r="E35" s="271">
        <v>0</v>
      </c>
      <c r="F35" s="358"/>
      <c r="G35" s="358"/>
      <c r="H35" s="358"/>
      <c r="I35" s="363">
        <f>E35</f>
        <v>0</v>
      </c>
      <c r="J35" s="277"/>
      <c r="K35" s="364">
        <v>6182</v>
      </c>
      <c r="L35" s="365" t="s">
        <v>61</v>
      </c>
      <c r="M35" s="306">
        <f t="shared" si="2"/>
        <v>0</v>
      </c>
      <c r="N35" s="277"/>
      <c r="O35" s="305"/>
      <c r="P35" s="277"/>
      <c r="Q35" s="306"/>
      <c r="R35" s="277"/>
      <c r="S35" s="275"/>
      <c r="T35" s="275"/>
      <c r="U35" s="275"/>
      <c r="V35" s="275"/>
      <c r="W35" s="275"/>
      <c r="X35" s="275"/>
    </row>
    <row r="36" spans="1:24" x14ac:dyDescent="0.2">
      <c r="A36" s="276" t="str">
        <f t="shared" si="0"/>
        <v>SOP</v>
      </c>
      <c r="B36" s="357"/>
      <c r="C36" s="358"/>
      <c r="D36" s="362" t="s">
        <v>62</v>
      </c>
      <c r="E36" s="366" t="s">
        <v>42</v>
      </c>
      <c r="F36" s="499">
        <v>0</v>
      </c>
      <c r="G36" s="367">
        <f>E4</f>
        <v>0.57499999999999996</v>
      </c>
      <c r="H36" s="358"/>
      <c r="I36" s="363">
        <f>F36*G36</f>
        <v>0</v>
      </c>
      <c r="J36" s="277"/>
      <c r="K36" s="323">
        <v>625</v>
      </c>
      <c r="L36" s="277" t="s">
        <v>43</v>
      </c>
      <c r="M36" s="306">
        <f t="shared" si="2"/>
        <v>0</v>
      </c>
      <c r="N36" s="277"/>
      <c r="O36" s="305"/>
      <c r="P36" s="277"/>
      <c r="Q36" s="306"/>
      <c r="R36" s="277"/>
      <c r="S36" s="275"/>
      <c r="T36" s="275"/>
      <c r="U36" s="275"/>
      <c r="V36" s="275"/>
      <c r="W36" s="275"/>
      <c r="X36" s="275"/>
    </row>
    <row r="37" spans="1:24" x14ac:dyDescent="0.2">
      <c r="A37" s="276" t="str">
        <f t="shared" si="0"/>
        <v>SOP</v>
      </c>
      <c r="B37" s="357"/>
      <c r="C37" s="358"/>
      <c r="D37" s="362" t="s">
        <v>63</v>
      </c>
      <c r="E37" s="366"/>
      <c r="F37" s="499">
        <v>0</v>
      </c>
      <c r="G37" s="367">
        <f>E5</f>
        <v>70</v>
      </c>
      <c r="H37" s="358"/>
      <c r="I37" s="363">
        <f>F37*G37</f>
        <v>0</v>
      </c>
      <c r="J37" s="277"/>
      <c r="K37" s="323">
        <v>625</v>
      </c>
      <c r="L37" s="277" t="s">
        <v>43</v>
      </c>
      <c r="M37" s="306">
        <f t="shared" si="2"/>
        <v>0</v>
      </c>
      <c r="N37" s="277"/>
      <c r="O37" s="305"/>
      <c r="P37" s="277"/>
      <c r="Q37" s="306"/>
      <c r="R37" s="277"/>
      <c r="S37" s="275"/>
      <c r="T37" s="275"/>
      <c r="U37" s="275"/>
      <c r="V37" s="275"/>
      <c r="W37" s="275"/>
      <c r="X37" s="275"/>
    </row>
    <row r="38" spans="1:24" x14ac:dyDescent="0.2">
      <c r="A38" s="276" t="str">
        <f t="shared" si="0"/>
        <v>SOP</v>
      </c>
      <c r="B38" s="368"/>
      <c r="C38" s="369"/>
      <c r="D38" s="370" t="s">
        <v>64</v>
      </c>
      <c r="E38" s="272">
        <v>0</v>
      </c>
      <c r="F38" s="369"/>
      <c r="G38" s="369"/>
      <c r="H38" s="369"/>
      <c r="I38" s="371">
        <f>E38</f>
        <v>0</v>
      </c>
      <c r="J38" s="277"/>
      <c r="K38" s="305"/>
      <c r="L38" s="277"/>
      <c r="M38" s="306"/>
      <c r="N38" s="277"/>
      <c r="O38" s="305">
        <v>792</v>
      </c>
      <c r="P38" s="277" t="s">
        <v>65</v>
      </c>
      <c r="Q38" s="345">
        <f t="shared" ref="Q38:Q46" si="3">IF(A38="","",(I38))</f>
        <v>0</v>
      </c>
      <c r="R38" s="277"/>
      <c r="S38" s="275"/>
      <c r="T38" s="275"/>
      <c r="U38" s="275"/>
      <c r="V38" s="275"/>
      <c r="W38" s="275"/>
      <c r="X38" s="275"/>
    </row>
    <row r="39" spans="1:24" x14ac:dyDescent="0.2">
      <c r="A39" s="276" t="str">
        <f t="shared" si="0"/>
        <v>SOP</v>
      </c>
      <c r="B39" s="351"/>
      <c r="C39" s="352" t="s">
        <v>19</v>
      </c>
      <c r="D39" s="353"/>
      <c r="E39" s="360"/>
      <c r="F39" s="311">
        <f>$G$5</f>
        <v>50</v>
      </c>
      <c r="G39" s="360"/>
      <c r="H39" s="355" t="s">
        <v>44</v>
      </c>
      <c r="I39" s="356">
        <f>E41*F39</f>
        <v>0</v>
      </c>
      <c r="J39" s="277"/>
      <c r="K39" s="314">
        <v>62</v>
      </c>
      <c r="L39" s="315" t="s">
        <v>45</v>
      </c>
      <c r="M39" s="306"/>
      <c r="N39" s="277"/>
      <c r="O39" s="307"/>
      <c r="P39" s="277"/>
      <c r="Q39" s="306"/>
      <c r="R39" s="277"/>
      <c r="S39" s="275"/>
      <c r="T39" s="275"/>
      <c r="U39" s="275"/>
      <c r="V39" s="275"/>
      <c r="W39" s="275"/>
      <c r="X39" s="275"/>
    </row>
    <row r="40" spans="1:24" x14ac:dyDescent="0.2">
      <c r="A40" s="276" t="str">
        <f t="shared" si="0"/>
        <v>SOP</v>
      </c>
      <c r="B40" s="357"/>
      <c r="C40" s="358"/>
      <c r="D40" s="359" t="s">
        <v>55</v>
      </c>
      <c r="E40" s="712" t="s">
        <v>56</v>
      </c>
      <c r="F40" s="712"/>
      <c r="G40" s="712"/>
      <c r="H40" s="358"/>
      <c r="I40" s="372"/>
      <c r="J40" s="277"/>
      <c r="K40" s="323">
        <v>621</v>
      </c>
      <c r="L40" s="277" t="s">
        <v>46</v>
      </c>
      <c r="M40" s="306">
        <f>IF(A40="","",(I39))</f>
        <v>0</v>
      </c>
      <c r="N40" s="277"/>
      <c r="O40" s="307"/>
      <c r="P40" s="277"/>
      <c r="Q40" s="306"/>
      <c r="R40" s="277"/>
      <c r="S40" s="275"/>
      <c r="T40" s="275"/>
      <c r="U40" s="275"/>
      <c r="V40" s="275"/>
      <c r="W40" s="275"/>
      <c r="X40" s="275"/>
    </row>
    <row r="41" spans="1:24" x14ac:dyDescent="0.2">
      <c r="A41" s="276" t="str">
        <f t="shared" si="0"/>
        <v>SOP</v>
      </c>
      <c r="B41" s="357"/>
      <c r="C41" s="358"/>
      <c r="D41" s="362" t="s">
        <v>57</v>
      </c>
      <c r="E41" s="271">
        <v>0</v>
      </c>
      <c r="F41" s="358"/>
      <c r="G41" s="358"/>
      <c r="H41" s="358"/>
      <c r="I41" s="372"/>
      <c r="J41" s="277"/>
      <c r="K41" s="305"/>
      <c r="L41" s="277"/>
      <c r="M41" s="306"/>
      <c r="N41" s="277"/>
      <c r="O41" s="307"/>
      <c r="P41" s="277"/>
      <c r="Q41" s="306"/>
      <c r="R41" s="277"/>
      <c r="S41" s="275"/>
      <c r="T41" s="275"/>
      <c r="U41" s="275"/>
      <c r="V41" s="275"/>
      <c r="W41" s="275"/>
      <c r="X41" s="275"/>
    </row>
    <row r="42" spans="1:24" x14ac:dyDescent="0.2">
      <c r="A42" s="276" t="str">
        <f t="shared" si="0"/>
        <v>SOP</v>
      </c>
      <c r="B42" s="357"/>
      <c r="C42" s="358"/>
      <c r="D42" s="362" t="s">
        <v>58</v>
      </c>
      <c r="E42" s="271">
        <v>0</v>
      </c>
      <c r="F42" s="358"/>
      <c r="G42" s="358"/>
      <c r="H42" s="358"/>
      <c r="I42" s="363">
        <f>E42</f>
        <v>0</v>
      </c>
      <c r="J42" s="277"/>
      <c r="K42" s="305">
        <v>6228</v>
      </c>
      <c r="L42" s="277" t="s">
        <v>59</v>
      </c>
      <c r="M42" s="306">
        <f t="shared" ref="M42:M45" si="4">IF(A42="","",(I42))</f>
        <v>0</v>
      </c>
      <c r="N42" s="277"/>
      <c r="O42" s="307"/>
      <c r="P42" s="277"/>
      <c r="Q42" s="306"/>
      <c r="R42" s="277"/>
      <c r="S42" s="275"/>
      <c r="T42" s="275"/>
      <c r="U42" s="275"/>
      <c r="V42" s="275"/>
      <c r="W42" s="275"/>
      <c r="X42" s="275"/>
    </row>
    <row r="43" spans="1:24" x14ac:dyDescent="0.2">
      <c r="A43" s="276" t="str">
        <f t="shared" si="0"/>
        <v>SOP</v>
      </c>
      <c r="B43" s="357"/>
      <c r="C43" s="358"/>
      <c r="D43" s="362" t="s">
        <v>60</v>
      </c>
      <c r="E43" s="271">
        <v>0</v>
      </c>
      <c r="F43" s="358"/>
      <c r="G43" s="358"/>
      <c r="H43" s="358"/>
      <c r="I43" s="363">
        <f>E43</f>
        <v>0</v>
      </c>
      <c r="J43" s="277"/>
      <c r="K43" s="364">
        <v>6182</v>
      </c>
      <c r="L43" s="365" t="s">
        <v>61</v>
      </c>
      <c r="M43" s="306">
        <f t="shared" si="4"/>
        <v>0</v>
      </c>
      <c r="N43" s="277"/>
      <c r="O43" s="307"/>
      <c r="P43" s="277"/>
      <c r="Q43" s="306"/>
      <c r="R43" s="277"/>
      <c r="S43" s="275"/>
      <c r="T43" s="275"/>
      <c r="U43" s="275"/>
      <c r="V43" s="275"/>
      <c r="W43" s="275"/>
      <c r="X43" s="275"/>
    </row>
    <row r="44" spans="1:24" x14ac:dyDescent="0.2">
      <c r="A44" s="276" t="str">
        <f t="shared" si="0"/>
        <v>SOP</v>
      </c>
      <c r="B44" s="357"/>
      <c r="C44" s="358"/>
      <c r="D44" s="362" t="s">
        <v>62</v>
      </c>
      <c r="E44" s="366" t="s">
        <v>42</v>
      </c>
      <c r="F44" s="499">
        <v>0</v>
      </c>
      <c r="G44" s="367">
        <f>E4</f>
        <v>0.57499999999999996</v>
      </c>
      <c r="H44" s="358"/>
      <c r="I44" s="363">
        <f>F44*G44</f>
        <v>0</v>
      </c>
      <c r="J44" s="277"/>
      <c r="K44" s="323">
        <v>625</v>
      </c>
      <c r="L44" s="277" t="s">
        <v>43</v>
      </c>
      <c r="M44" s="306">
        <f t="shared" si="4"/>
        <v>0</v>
      </c>
      <c r="N44" s="277"/>
      <c r="O44" s="307"/>
      <c r="P44" s="277"/>
      <c r="Q44" s="306"/>
      <c r="R44" s="277"/>
      <c r="S44" s="275"/>
      <c r="T44" s="275"/>
      <c r="U44" s="275"/>
      <c r="V44" s="275"/>
      <c r="W44" s="275"/>
      <c r="X44" s="275"/>
    </row>
    <row r="45" spans="1:24" x14ac:dyDescent="0.2">
      <c r="A45" s="276" t="str">
        <f t="shared" si="0"/>
        <v>SOP</v>
      </c>
      <c r="B45" s="357"/>
      <c r="C45" s="358"/>
      <c r="D45" s="362" t="s">
        <v>63</v>
      </c>
      <c r="E45" s="366"/>
      <c r="F45" s="499">
        <v>0</v>
      </c>
      <c r="G45" s="367">
        <f>E5</f>
        <v>70</v>
      </c>
      <c r="H45" s="358"/>
      <c r="I45" s="363">
        <f>F45*G45</f>
        <v>0</v>
      </c>
      <c r="J45" s="277"/>
      <c r="K45" s="323">
        <v>625</v>
      </c>
      <c r="L45" s="277" t="s">
        <v>43</v>
      </c>
      <c r="M45" s="306">
        <f t="shared" si="4"/>
        <v>0</v>
      </c>
      <c r="N45" s="277"/>
      <c r="O45" s="307"/>
      <c r="P45" s="277"/>
      <c r="Q45" s="306"/>
      <c r="R45" s="277"/>
      <c r="S45" s="275"/>
      <c r="T45" s="275"/>
      <c r="U45" s="275"/>
      <c r="V45" s="275"/>
      <c r="W45" s="275"/>
      <c r="X45" s="275"/>
    </row>
    <row r="46" spans="1:24" x14ac:dyDescent="0.2">
      <c r="A46" s="276" t="str">
        <f t="shared" si="0"/>
        <v>SOP</v>
      </c>
      <c r="B46" s="351"/>
      <c r="C46" s="352" t="s">
        <v>48</v>
      </c>
      <c r="D46" s="352"/>
      <c r="E46" s="354"/>
      <c r="F46" s="352"/>
      <c r="G46" s="341">
        <f>$H$6</f>
        <v>11.07</v>
      </c>
      <c r="H46" s="355" t="s">
        <v>49</v>
      </c>
      <c r="I46" s="356">
        <f>E48*G46</f>
        <v>0</v>
      </c>
      <c r="J46" s="277"/>
      <c r="K46" s="342">
        <v>864</v>
      </c>
      <c r="L46" s="343" t="s">
        <v>50</v>
      </c>
      <c r="M46" s="306">
        <f>IF(A46="","",(I46))</f>
        <v>0</v>
      </c>
      <c r="N46" s="344"/>
      <c r="O46" s="305">
        <v>875</v>
      </c>
      <c r="P46" s="343" t="s">
        <v>66</v>
      </c>
      <c r="Q46" s="345">
        <f t="shared" si="3"/>
        <v>0</v>
      </c>
      <c r="R46" s="277"/>
      <c r="S46" s="275"/>
      <c r="T46" s="275"/>
      <c r="U46" s="275"/>
      <c r="V46" s="275"/>
      <c r="W46" s="275"/>
      <c r="X46" s="275"/>
    </row>
    <row r="47" spans="1:24" x14ac:dyDescent="0.2">
      <c r="A47" s="276" t="str">
        <f t="shared" si="0"/>
        <v>SOP</v>
      </c>
      <c r="B47" s="357"/>
      <c r="C47" s="358"/>
      <c r="D47" s="359" t="s">
        <v>55</v>
      </c>
      <c r="E47" s="712" t="s">
        <v>56</v>
      </c>
      <c r="F47" s="712"/>
      <c r="G47" s="712"/>
      <c r="H47" s="358"/>
      <c r="I47" s="363"/>
      <c r="J47" s="277"/>
      <c r="K47" s="305"/>
      <c r="L47" s="277"/>
      <c r="M47" s="306"/>
      <c r="N47" s="277"/>
      <c r="O47" s="307"/>
      <c r="P47" s="277"/>
      <c r="Q47" s="306"/>
      <c r="R47" s="277"/>
      <c r="S47" s="373"/>
      <c r="T47" s="275"/>
      <c r="U47" s="275"/>
      <c r="V47" s="275"/>
      <c r="W47" s="275"/>
      <c r="X47" s="275"/>
    </row>
    <row r="48" spans="1:24" x14ac:dyDescent="0.2">
      <c r="A48" s="276" t="str">
        <f t="shared" si="0"/>
        <v>SOP</v>
      </c>
      <c r="B48" s="357"/>
      <c r="C48" s="358"/>
      <c r="D48" s="362" t="s">
        <v>57</v>
      </c>
      <c r="E48" s="271">
        <v>0</v>
      </c>
      <c r="F48" s="358"/>
      <c r="G48" s="358"/>
      <c r="H48" s="374"/>
      <c r="I48" s="363"/>
      <c r="J48" s="277"/>
      <c r="K48" s="305"/>
      <c r="L48" s="277"/>
      <c r="M48" s="306"/>
      <c r="N48" s="277"/>
      <c r="O48" s="307"/>
      <c r="P48" s="277"/>
      <c r="Q48" s="306"/>
      <c r="R48" s="277"/>
      <c r="S48" s="275"/>
      <c r="T48" s="275"/>
      <c r="U48" s="275"/>
      <c r="V48" s="275"/>
      <c r="W48" s="275"/>
      <c r="X48" s="275"/>
    </row>
    <row r="49" spans="1:24" x14ac:dyDescent="0.2">
      <c r="A49" s="276" t="str">
        <f t="shared" si="0"/>
        <v>SOP</v>
      </c>
      <c r="B49" s="357"/>
      <c r="C49" s="358"/>
      <c r="D49" s="362" t="s">
        <v>58</v>
      </c>
      <c r="E49" s="271">
        <v>0</v>
      </c>
      <c r="F49" s="358"/>
      <c r="G49" s="358"/>
      <c r="H49" s="358"/>
      <c r="I49" s="363">
        <f>E49</f>
        <v>0</v>
      </c>
      <c r="J49" s="277"/>
      <c r="K49" s="305">
        <v>6228</v>
      </c>
      <c r="L49" s="277" t="s">
        <v>59</v>
      </c>
      <c r="M49" s="306">
        <f t="shared" ref="M49:M52" si="5">IF(A49="","",(I49))</f>
        <v>0</v>
      </c>
      <c r="N49" s="277"/>
      <c r="O49" s="307"/>
      <c r="P49" s="277"/>
      <c r="Q49" s="306"/>
      <c r="R49" s="277"/>
      <c r="S49" s="275"/>
      <c r="T49" s="275"/>
      <c r="U49" s="275"/>
      <c r="V49" s="275"/>
      <c r="W49" s="275"/>
      <c r="X49" s="275"/>
    </row>
    <row r="50" spans="1:24" x14ac:dyDescent="0.2">
      <c r="A50" s="276" t="str">
        <f t="shared" si="0"/>
        <v>SOP</v>
      </c>
      <c r="B50" s="357"/>
      <c r="C50" s="358"/>
      <c r="D50" s="362" t="s">
        <v>60</v>
      </c>
      <c r="E50" s="271">
        <v>0</v>
      </c>
      <c r="F50" s="358"/>
      <c r="G50" s="358"/>
      <c r="H50" s="358"/>
      <c r="I50" s="363">
        <f>E50</f>
        <v>0</v>
      </c>
      <c r="J50" s="277"/>
      <c r="K50" s="364">
        <v>6182</v>
      </c>
      <c r="L50" s="365" t="s">
        <v>61</v>
      </c>
      <c r="M50" s="306">
        <f t="shared" si="5"/>
        <v>0</v>
      </c>
      <c r="N50" s="277"/>
      <c r="O50" s="307"/>
      <c r="P50" s="277"/>
      <c r="Q50" s="306"/>
      <c r="R50" s="277"/>
      <c r="S50" s="275"/>
      <c r="T50" s="275"/>
      <c r="U50" s="275"/>
      <c r="V50" s="275"/>
      <c r="W50" s="275"/>
      <c r="X50" s="275"/>
    </row>
    <row r="51" spans="1:24" x14ac:dyDescent="0.2">
      <c r="A51" s="276" t="str">
        <f t="shared" si="0"/>
        <v>SOP</v>
      </c>
      <c r="B51" s="357"/>
      <c r="C51" s="358"/>
      <c r="D51" s="362" t="s">
        <v>62</v>
      </c>
      <c r="E51" s="366" t="s">
        <v>42</v>
      </c>
      <c r="F51" s="499">
        <v>0</v>
      </c>
      <c r="G51" s="367">
        <f>E3</f>
        <v>0.35</v>
      </c>
      <c r="H51" s="358"/>
      <c r="I51" s="363">
        <f>F51*G51</f>
        <v>0</v>
      </c>
      <c r="J51" s="277"/>
      <c r="K51" s="323">
        <v>625</v>
      </c>
      <c r="L51" s="277" t="s">
        <v>43</v>
      </c>
      <c r="M51" s="306">
        <f t="shared" si="5"/>
        <v>0</v>
      </c>
      <c r="N51" s="277"/>
      <c r="O51" s="307"/>
      <c r="P51" s="277"/>
      <c r="Q51" s="306"/>
      <c r="R51" s="277"/>
      <c r="S51" s="275"/>
      <c r="T51" s="275"/>
      <c r="U51" s="275"/>
      <c r="V51" s="275"/>
      <c r="W51" s="275"/>
      <c r="X51" s="275"/>
    </row>
    <row r="52" spans="1:24" x14ac:dyDescent="0.2">
      <c r="A52" s="276" t="str">
        <f t="shared" si="0"/>
        <v>SOP</v>
      </c>
      <c r="B52" s="368"/>
      <c r="C52" s="369"/>
      <c r="D52" s="370" t="s">
        <v>63</v>
      </c>
      <c r="E52" s="375"/>
      <c r="F52" s="509">
        <v>0</v>
      </c>
      <c r="G52" s="376">
        <f>E5</f>
        <v>70</v>
      </c>
      <c r="H52" s="369"/>
      <c r="I52" s="371">
        <f>F52*G52</f>
        <v>0</v>
      </c>
      <c r="J52" s="277"/>
      <c r="K52" s="323">
        <v>625</v>
      </c>
      <c r="L52" s="277" t="s">
        <v>43</v>
      </c>
      <c r="M52" s="306">
        <f t="shared" si="5"/>
        <v>0</v>
      </c>
      <c r="N52" s="277"/>
      <c r="O52" s="307"/>
      <c r="P52" s="277"/>
      <c r="Q52" s="306"/>
      <c r="R52" s="277"/>
      <c r="S52" s="275"/>
      <c r="T52" s="275"/>
      <c r="U52" s="275"/>
      <c r="V52" s="275"/>
      <c r="W52" s="275"/>
      <c r="X52" s="275"/>
    </row>
    <row r="53" spans="1:24" x14ac:dyDescent="0.2">
      <c r="A53" s="276" t="str">
        <f t="shared" si="0"/>
        <v>SOP</v>
      </c>
      <c r="B53" s="513" t="s">
        <v>67</v>
      </c>
      <c r="C53" s="487"/>
      <c r="D53" s="514"/>
      <c r="E53" s="487"/>
      <c r="F53" s="487"/>
      <c r="G53" s="487"/>
      <c r="H53" s="487"/>
      <c r="I53" s="515">
        <f>I54+I58+I62+I66</f>
        <v>178.91</v>
      </c>
      <c r="J53" s="277"/>
      <c r="K53" s="305"/>
      <c r="L53" s="277"/>
      <c r="M53" s="306"/>
      <c r="N53" s="277"/>
      <c r="O53" s="307"/>
      <c r="P53" s="277"/>
      <c r="Q53" s="306"/>
      <c r="R53" s="277"/>
      <c r="S53" s="275"/>
      <c r="T53" s="275"/>
      <c r="U53" s="275"/>
      <c r="V53" s="275"/>
      <c r="W53" s="275"/>
      <c r="X53" s="275"/>
    </row>
    <row r="54" spans="1:24" x14ac:dyDescent="0.2">
      <c r="A54" s="276" t="str">
        <f t="shared" si="0"/>
        <v>SOP</v>
      </c>
      <c r="B54" s="510"/>
      <c r="C54" s="511" t="s">
        <v>25</v>
      </c>
      <c r="D54" s="511"/>
      <c r="E54" s="512"/>
      <c r="F54" s="311">
        <f>$G$4</f>
        <v>9.2100000000000009</v>
      </c>
      <c r="G54" s="311">
        <f>$H$4</f>
        <v>13.57</v>
      </c>
      <c r="H54" s="385" t="s">
        <v>26</v>
      </c>
      <c r="I54" s="386">
        <f>SUM(E56:E57)*G54</f>
        <v>0</v>
      </c>
      <c r="J54" s="277"/>
      <c r="K54" s="314">
        <v>64</v>
      </c>
      <c r="L54" s="315" t="s">
        <v>27</v>
      </c>
      <c r="M54" s="306"/>
      <c r="N54" s="277"/>
      <c r="O54" s="307"/>
      <c r="P54" s="277"/>
      <c r="Q54" s="306"/>
      <c r="R54" s="277"/>
      <c r="S54" s="275"/>
      <c r="T54" s="275"/>
      <c r="U54" s="275"/>
      <c r="V54" s="275"/>
      <c r="W54" s="275"/>
      <c r="X54" s="275"/>
    </row>
    <row r="55" spans="1:24" x14ac:dyDescent="0.2">
      <c r="A55" s="276" t="str">
        <f t="shared" si="0"/>
        <v>SOP</v>
      </c>
      <c r="B55" s="381"/>
      <c r="C55" s="382"/>
      <c r="D55" s="383" t="s">
        <v>29</v>
      </c>
      <c r="E55" s="384"/>
      <c r="F55" s="382"/>
      <c r="G55" s="382"/>
      <c r="H55" s="385" t="s">
        <v>32</v>
      </c>
      <c r="I55" s="386">
        <f>SUM(E56:E57)*F54</f>
        <v>0</v>
      </c>
      <c r="J55" s="277"/>
      <c r="K55" s="323">
        <v>641</v>
      </c>
      <c r="L55" s="277" t="s">
        <v>33</v>
      </c>
      <c r="M55" s="306">
        <f t="shared" ref="M55:M56" si="6">IF(A55="","",(I55))</f>
        <v>0</v>
      </c>
      <c r="N55" s="277"/>
      <c r="O55" s="307"/>
      <c r="P55" s="277"/>
      <c r="Q55" s="306"/>
      <c r="R55" s="277"/>
      <c r="S55" s="275"/>
      <c r="T55" s="275"/>
      <c r="U55" s="275"/>
      <c r="V55" s="275"/>
      <c r="W55" s="275"/>
      <c r="X55" s="275"/>
    </row>
    <row r="56" spans="1:24" x14ac:dyDescent="0.2">
      <c r="A56" s="276" t="str">
        <f t="shared" si="0"/>
        <v>SOP</v>
      </c>
      <c r="B56" s="381"/>
      <c r="C56" s="382"/>
      <c r="D56" s="387" t="s">
        <v>67</v>
      </c>
      <c r="E56" s="264">
        <v>0</v>
      </c>
      <c r="F56" s="388"/>
      <c r="G56" s="382"/>
      <c r="H56" s="385" t="s">
        <v>36</v>
      </c>
      <c r="I56" s="386">
        <f>I54-I55</f>
        <v>0</v>
      </c>
      <c r="J56" s="277"/>
      <c r="K56" s="323">
        <v>645</v>
      </c>
      <c r="L56" s="327" t="s">
        <v>37</v>
      </c>
      <c r="M56" s="306">
        <f t="shared" si="6"/>
        <v>0</v>
      </c>
      <c r="N56" s="277"/>
      <c r="O56" s="307"/>
      <c r="P56" s="277"/>
      <c r="Q56" s="306"/>
      <c r="R56" s="277"/>
      <c r="S56" s="275"/>
      <c r="T56" s="275"/>
      <c r="U56" s="275"/>
      <c r="V56" s="275"/>
      <c r="W56" s="275"/>
      <c r="X56" s="275"/>
    </row>
    <row r="57" spans="1:24" x14ac:dyDescent="0.2">
      <c r="A57" s="276" t="str">
        <f t="shared" si="0"/>
        <v>SOP</v>
      </c>
      <c r="B57" s="389"/>
      <c r="C57" s="390"/>
      <c r="D57" s="391" t="s">
        <v>68</v>
      </c>
      <c r="E57" s="265">
        <v>0</v>
      </c>
      <c r="F57" s="392"/>
      <c r="G57" s="392"/>
      <c r="H57" s="392"/>
      <c r="I57" s="393"/>
      <c r="J57" s="277"/>
      <c r="K57" s="323"/>
      <c r="L57" s="365"/>
      <c r="M57" s="306"/>
      <c r="N57" s="277"/>
      <c r="O57" s="307"/>
      <c r="P57" s="277"/>
      <c r="Q57" s="306"/>
      <c r="R57" s="277"/>
      <c r="S57" s="275"/>
      <c r="T57" s="275"/>
      <c r="U57" s="275"/>
      <c r="V57" s="275"/>
      <c r="W57" s="275"/>
      <c r="X57" s="275"/>
    </row>
    <row r="58" spans="1:24" x14ac:dyDescent="0.2">
      <c r="A58" s="276" t="str">
        <f t="shared" si="0"/>
        <v>SOP</v>
      </c>
      <c r="B58" s="377"/>
      <c r="C58" s="378" t="s">
        <v>19</v>
      </c>
      <c r="D58" s="378"/>
      <c r="E58" s="385"/>
      <c r="F58" s="311">
        <f>$G$5</f>
        <v>50</v>
      </c>
      <c r="G58" s="385"/>
      <c r="H58" s="379" t="s">
        <v>44</v>
      </c>
      <c r="I58" s="380">
        <f>SUM(E60:E61)*F58</f>
        <v>0</v>
      </c>
      <c r="J58" s="277"/>
      <c r="K58" s="314">
        <v>62</v>
      </c>
      <c r="L58" s="315" t="s">
        <v>45</v>
      </c>
      <c r="M58" s="306"/>
      <c r="N58" s="277"/>
      <c r="O58" s="307"/>
      <c r="P58" s="277"/>
      <c r="Q58" s="306"/>
      <c r="R58" s="277"/>
      <c r="S58" s="275"/>
      <c r="T58" s="275"/>
      <c r="U58" s="275"/>
      <c r="V58" s="275"/>
      <c r="W58" s="275"/>
      <c r="X58" s="275"/>
    </row>
    <row r="59" spans="1:24" x14ac:dyDescent="0.2">
      <c r="A59" s="276" t="str">
        <f t="shared" si="0"/>
        <v>SOP</v>
      </c>
      <c r="B59" s="381"/>
      <c r="C59" s="382"/>
      <c r="D59" s="383" t="s">
        <v>29</v>
      </c>
      <c r="E59" s="384"/>
      <c r="F59" s="382"/>
      <c r="G59" s="382"/>
      <c r="H59" s="394"/>
      <c r="I59" s="395"/>
      <c r="J59" s="277"/>
      <c r="K59" s="323">
        <v>621</v>
      </c>
      <c r="L59" s="277" t="s">
        <v>46</v>
      </c>
      <c r="M59" s="306">
        <f>IF(A59="","",(I58))</f>
        <v>0</v>
      </c>
      <c r="N59" s="277"/>
      <c r="O59" s="307"/>
      <c r="P59" s="277"/>
      <c r="Q59" s="306"/>
      <c r="R59" s="277"/>
      <c r="S59" s="275"/>
      <c r="T59" s="275"/>
      <c r="U59" s="275"/>
      <c r="V59" s="275"/>
      <c r="W59" s="275"/>
      <c r="X59" s="275"/>
    </row>
    <row r="60" spans="1:24" x14ac:dyDescent="0.2">
      <c r="A60" s="276" t="str">
        <f t="shared" si="0"/>
        <v>SOP</v>
      </c>
      <c r="B60" s="381"/>
      <c r="C60" s="382"/>
      <c r="D60" s="387" t="s">
        <v>67</v>
      </c>
      <c r="E60" s="264">
        <v>0</v>
      </c>
      <c r="F60" s="388"/>
      <c r="G60" s="382"/>
      <c r="H60" s="394"/>
      <c r="I60" s="395"/>
      <c r="J60" s="277"/>
      <c r="K60" s="323"/>
      <c r="L60" s="365"/>
      <c r="M60" s="306"/>
      <c r="N60" s="277"/>
      <c r="O60" s="307"/>
      <c r="P60" s="277"/>
      <c r="Q60" s="306"/>
      <c r="R60" s="277"/>
      <c r="S60" s="275"/>
      <c r="T60" s="275"/>
      <c r="U60" s="275"/>
      <c r="V60" s="275"/>
      <c r="W60" s="275"/>
      <c r="X60" s="275"/>
    </row>
    <row r="61" spans="1:24" x14ac:dyDescent="0.2">
      <c r="A61" s="276" t="str">
        <f t="shared" si="0"/>
        <v>SOP</v>
      </c>
      <c r="B61" s="389"/>
      <c r="C61" s="390"/>
      <c r="D61" s="391" t="s">
        <v>68</v>
      </c>
      <c r="E61" s="265">
        <v>0</v>
      </c>
      <c r="F61" s="392"/>
      <c r="G61" s="392"/>
      <c r="H61" s="392"/>
      <c r="I61" s="393"/>
      <c r="J61" s="277"/>
      <c r="K61" s="323"/>
      <c r="L61" s="365"/>
      <c r="M61" s="306"/>
      <c r="N61" s="277"/>
      <c r="O61" s="307"/>
      <c r="P61" s="277"/>
      <c r="Q61" s="306"/>
      <c r="R61" s="277"/>
      <c r="S61" s="275"/>
      <c r="T61" s="275"/>
      <c r="U61" s="275"/>
      <c r="V61" s="275"/>
      <c r="W61" s="275"/>
      <c r="X61" s="275"/>
    </row>
    <row r="62" spans="1:24" x14ac:dyDescent="0.2">
      <c r="A62" s="276" t="str">
        <f t="shared" si="0"/>
        <v>SOP</v>
      </c>
      <c r="B62" s="396"/>
      <c r="C62" s="397" t="s">
        <v>48</v>
      </c>
      <c r="D62" s="397"/>
      <c r="E62" s="398"/>
      <c r="F62" s="397"/>
      <c r="G62" s="341">
        <f>$H$6</f>
        <v>11.07</v>
      </c>
      <c r="H62" s="379" t="s">
        <v>49</v>
      </c>
      <c r="I62" s="380">
        <f>SUM(E64:E65)*G62</f>
        <v>143.91</v>
      </c>
      <c r="J62" s="277"/>
      <c r="K62" s="342">
        <v>864</v>
      </c>
      <c r="L62" s="343" t="s">
        <v>50</v>
      </c>
      <c r="M62" s="306">
        <f t="shared" ref="M62" si="7">IF(A62="","",(I62))</f>
        <v>143.91</v>
      </c>
      <c r="N62" s="344"/>
      <c r="O62" s="305">
        <v>875</v>
      </c>
      <c r="P62" s="343" t="s">
        <v>51</v>
      </c>
      <c r="Q62" s="345">
        <f>IF(A62="","",(I62))</f>
        <v>143.91</v>
      </c>
      <c r="R62" s="277"/>
      <c r="S62" s="275"/>
      <c r="T62" s="275"/>
      <c r="U62" s="275"/>
      <c r="V62" s="275"/>
      <c r="W62" s="275"/>
      <c r="X62" s="275"/>
    </row>
    <row r="63" spans="1:24" x14ac:dyDescent="0.2">
      <c r="A63" s="276" t="str">
        <f t="shared" si="0"/>
        <v>SOP</v>
      </c>
      <c r="B63" s="399"/>
      <c r="C63" s="382"/>
      <c r="D63" s="383" t="s">
        <v>29</v>
      </c>
      <c r="E63" s="384"/>
      <c r="F63" s="382"/>
      <c r="G63" s="382"/>
      <c r="H63" s="382"/>
      <c r="I63" s="395"/>
      <c r="J63" s="277"/>
      <c r="K63" s="305"/>
      <c r="L63" s="277"/>
      <c r="M63" s="306"/>
      <c r="N63" s="277"/>
      <c r="O63" s="307"/>
      <c r="P63" s="277"/>
      <c r="Q63" s="306"/>
      <c r="R63" s="277"/>
      <c r="S63" s="279"/>
      <c r="T63" s="277"/>
      <c r="U63" s="275"/>
      <c r="V63" s="275"/>
      <c r="W63" s="275"/>
      <c r="X63" s="275"/>
    </row>
    <row r="64" spans="1:24" x14ac:dyDescent="0.2">
      <c r="A64" s="276" t="str">
        <f t="shared" si="0"/>
        <v>SOP</v>
      </c>
      <c r="B64" s="399"/>
      <c r="C64" s="382"/>
      <c r="D64" s="387" t="s">
        <v>67</v>
      </c>
      <c r="E64" s="264">
        <v>10</v>
      </c>
      <c r="F64" s="382"/>
      <c r="G64" s="382"/>
      <c r="H64" s="382"/>
      <c r="I64" s="395"/>
      <c r="J64" s="277"/>
      <c r="K64" s="305"/>
      <c r="L64" s="277"/>
      <c r="M64" s="306"/>
      <c r="N64" s="277"/>
      <c r="O64" s="307"/>
      <c r="P64" s="277"/>
      <c r="Q64" s="306"/>
      <c r="R64" s="277"/>
      <c r="S64" s="279"/>
      <c r="T64" s="275"/>
      <c r="U64" s="275"/>
      <c r="V64" s="275"/>
      <c r="W64" s="275"/>
      <c r="X64" s="275"/>
    </row>
    <row r="65" spans="1:24" x14ac:dyDescent="0.2">
      <c r="A65" s="276" t="str">
        <f t="shared" si="0"/>
        <v>SOP</v>
      </c>
      <c r="B65" s="399"/>
      <c r="C65" s="382"/>
      <c r="D65" s="387" t="s">
        <v>68</v>
      </c>
      <c r="E65" s="264">
        <v>3</v>
      </c>
      <c r="F65" s="382"/>
      <c r="G65" s="382"/>
      <c r="H65" s="382"/>
      <c r="I65" s="395"/>
      <c r="J65" s="277"/>
      <c r="K65" s="305"/>
      <c r="L65" s="277"/>
      <c r="M65" s="306"/>
      <c r="N65" s="277"/>
      <c r="O65" s="307"/>
      <c r="P65" s="277"/>
      <c r="Q65" s="306"/>
      <c r="R65" s="277"/>
      <c r="S65" s="275"/>
      <c r="T65" s="275"/>
      <c r="U65" s="275"/>
      <c r="V65" s="275"/>
      <c r="W65" s="275"/>
      <c r="X65" s="275"/>
    </row>
    <row r="66" spans="1:24" x14ac:dyDescent="0.2">
      <c r="A66" s="276" t="str">
        <f t="shared" si="0"/>
        <v>SOP</v>
      </c>
      <c r="B66" s="399"/>
      <c r="C66" s="382"/>
      <c r="D66" s="387" t="s">
        <v>69</v>
      </c>
      <c r="E66" s="400"/>
      <c r="F66" s="263">
        <v>100</v>
      </c>
      <c r="G66" s="401">
        <f>E3</f>
        <v>0.35</v>
      </c>
      <c r="H66" s="382"/>
      <c r="I66" s="386">
        <f>G66*F66</f>
        <v>35</v>
      </c>
      <c r="J66" s="277"/>
      <c r="K66" s="323">
        <v>625</v>
      </c>
      <c r="L66" s="277" t="s">
        <v>43</v>
      </c>
      <c r="M66" s="306">
        <f t="shared" ref="M66" si="8">IF(A66="","",(I66))</f>
        <v>35</v>
      </c>
      <c r="N66" s="277"/>
      <c r="O66" s="307"/>
      <c r="P66" s="277"/>
      <c r="Q66" s="306"/>
      <c r="R66" s="277"/>
      <c r="S66" s="275"/>
      <c r="T66" s="275"/>
      <c r="U66" s="275"/>
      <c r="V66" s="275"/>
      <c r="W66" s="275"/>
      <c r="X66" s="275"/>
    </row>
    <row r="67" spans="1:24" s="160" customFormat="1" x14ac:dyDescent="0.2">
      <c r="A67" s="276" t="str">
        <f t="shared" si="0"/>
        <v>SOP</v>
      </c>
      <c r="B67" s="402" t="s">
        <v>70</v>
      </c>
      <c r="C67" s="403"/>
      <c r="D67" s="403"/>
      <c r="E67" s="403"/>
      <c r="F67" s="403"/>
      <c r="G67" s="403"/>
      <c r="H67" s="403"/>
      <c r="I67" s="404">
        <f>I68+I80+I81+I82+I83+I84+I85+I72</f>
        <v>808</v>
      </c>
      <c r="J67" s="405"/>
      <c r="K67" s="406"/>
      <c r="L67" s="405"/>
      <c r="M67" s="407"/>
      <c r="N67" s="405"/>
      <c r="O67" s="408"/>
      <c r="P67" s="405"/>
      <c r="Q67" s="407"/>
      <c r="R67" s="405"/>
      <c r="S67" s="409"/>
      <c r="T67" s="409"/>
      <c r="U67" s="409"/>
      <c r="V67" s="409"/>
      <c r="W67" s="409"/>
      <c r="X67" s="409"/>
    </row>
    <row r="68" spans="1:24" x14ac:dyDescent="0.2">
      <c r="A68" s="276" t="str">
        <f t="shared" si="0"/>
        <v>SOP</v>
      </c>
      <c r="B68" s="410"/>
      <c r="C68" s="411" t="s">
        <v>25</v>
      </c>
      <c r="D68" s="411"/>
      <c r="E68" s="412"/>
      <c r="F68" s="311">
        <f>$G$4</f>
        <v>9.2100000000000009</v>
      </c>
      <c r="G68" s="311">
        <f>$H$4</f>
        <v>13.57</v>
      </c>
      <c r="H68" s="413" t="s">
        <v>26</v>
      </c>
      <c r="I68" s="414">
        <f>SUM(E70:E71)*G68</f>
        <v>0</v>
      </c>
      <c r="J68" s="277"/>
      <c r="K68" s="314">
        <v>64</v>
      </c>
      <c r="L68" s="315" t="s">
        <v>27</v>
      </c>
      <c r="M68" s="306"/>
      <c r="N68" s="277"/>
      <c r="O68" s="307"/>
      <c r="P68" s="277"/>
      <c r="Q68" s="306"/>
      <c r="R68" s="277"/>
      <c r="S68" s="275"/>
      <c r="T68" s="275"/>
      <c r="U68" s="275"/>
      <c r="V68" s="275"/>
      <c r="W68" s="275"/>
      <c r="X68" s="275"/>
    </row>
    <row r="69" spans="1:24" x14ac:dyDescent="0.2">
      <c r="A69" s="276" t="str">
        <f t="shared" si="0"/>
        <v>SOP</v>
      </c>
      <c r="B69" s="415"/>
      <c r="C69" s="416"/>
      <c r="D69" s="417" t="s">
        <v>29</v>
      </c>
      <c r="E69" s="418"/>
      <c r="F69" s="416"/>
      <c r="G69" s="416"/>
      <c r="H69" s="419" t="s">
        <v>32</v>
      </c>
      <c r="I69" s="420">
        <f>SUM(E70:E71)*F68</f>
        <v>0</v>
      </c>
      <c r="J69" s="277"/>
      <c r="K69" s="323">
        <v>641</v>
      </c>
      <c r="L69" s="277" t="s">
        <v>33</v>
      </c>
      <c r="M69" s="306">
        <f t="shared" ref="M69:M70" si="9">IF(A69="","",(I69))</f>
        <v>0</v>
      </c>
      <c r="N69" s="277"/>
      <c r="O69" s="307"/>
      <c r="P69" s="277"/>
      <c r="Q69" s="306"/>
      <c r="R69" s="277"/>
      <c r="S69" s="275"/>
      <c r="T69" s="275"/>
      <c r="U69" s="275"/>
      <c r="V69" s="275"/>
      <c r="W69" s="275"/>
      <c r="X69" s="275"/>
    </row>
    <row r="70" spans="1:24" x14ac:dyDescent="0.2">
      <c r="A70" s="276" t="str">
        <f t="shared" si="0"/>
        <v>SOP</v>
      </c>
      <c r="B70" s="415"/>
      <c r="C70" s="416"/>
      <c r="D70" s="421" t="s">
        <v>71</v>
      </c>
      <c r="E70" s="271">
        <v>0</v>
      </c>
      <c r="F70" s="416"/>
      <c r="G70" s="416"/>
      <c r="H70" s="419" t="s">
        <v>36</v>
      </c>
      <c r="I70" s="420">
        <f>I68-I69</f>
        <v>0</v>
      </c>
      <c r="J70" s="277"/>
      <c r="K70" s="323">
        <v>645</v>
      </c>
      <c r="L70" s="327" t="s">
        <v>37</v>
      </c>
      <c r="M70" s="306">
        <f t="shared" si="9"/>
        <v>0</v>
      </c>
      <c r="N70" s="277"/>
      <c r="O70" s="307"/>
      <c r="P70" s="277"/>
      <c r="Q70" s="306"/>
      <c r="R70" s="277"/>
      <c r="S70" s="275"/>
      <c r="T70" s="275"/>
      <c r="U70" s="275"/>
      <c r="V70" s="275"/>
      <c r="W70" s="275"/>
      <c r="X70" s="275"/>
    </row>
    <row r="71" spans="1:24" x14ac:dyDescent="0.2">
      <c r="A71" s="276" t="str">
        <f t="shared" si="0"/>
        <v>SOP</v>
      </c>
      <c r="B71" s="422"/>
      <c r="C71" s="423"/>
      <c r="D71" s="424" t="s">
        <v>68</v>
      </c>
      <c r="E71" s="272">
        <v>0</v>
      </c>
      <c r="F71" s="423"/>
      <c r="G71" s="423"/>
      <c r="H71" s="423"/>
      <c r="I71" s="425"/>
      <c r="J71" s="277"/>
      <c r="K71" s="323"/>
      <c r="L71" s="365"/>
      <c r="M71" s="306"/>
      <c r="N71" s="277"/>
      <c r="O71" s="307"/>
      <c r="P71" s="277"/>
      <c r="Q71" s="306"/>
      <c r="R71" s="277"/>
      <c r="S71" s="275"/>
      <c r="T71" s="275"/>
      <c r="U71" s="275"/>
      <c r="V71" s="275"/>
      <c r="W71" s="275"/>
      <c r="X71" s="275"/>
    </row>
    <row r="72" spans="1:24" x14ac:dyDescent="0.2">
      <c r="A72" s="276" t="str">
        <f t="shared" si="0"/>
        <v>SOP</v>
      </c>
      <c r="B72" s="410"/>
      <c r="C72" s="411" t="s">
        <v>72</v>
      </c>
      <c r="D72" s="411"/>
      <c r="E72" s="412"/>
      <c r="F72" s="311">
        <f>$G$5</f>
        <v>50</v>
      </c>
      <c r="G72" s="411"/>
      <c r="H72" s="413" t="s">
        <v>44</v>
      </c>
      <c r="I72" s="414">
        <f>SUM(E74:E75)*F72</f>
        <v>0</v>
      </c>
      <c r="J72" s="277"/>
      <c r="K72" s="314">
        <v>62</v>
      </c>
      <c r="L72" s="315" t="s">
        <v>45</v>
      </c>
      <c r="M72" s="306"/>
      <c r="N72" s="277"/>
      <c r="O72" s="307"/>
      <c r="P72" s="277"/>
      <c r="Q72" s="306"/>
      <c r="R72" s="277"/>
      <c r="S72" s="275"/>
      <c r="T72" s="275"/>
      <c r="U72" s="275"/>
      <c r="V72" s="275"/>
      <c r="W72" s="275"/>
      <c r="X72" s="275"/>
    </row>
    <row r="73" spans="1:24" x14ac:dyDescent="0.2">
      <c r="A73" s="276" t="str">
        <f t="shared" si="0"/>
        <v>SOP</v>
      </c>
      <c r="B73" s="415"/>
      <c r="C73" s="416"/>
      <c r="D73" s="417" t="s">
        <v>29</v>
      </c>
      <c r="E73" s="418"/>
      <c r="F73" s="416"/>
      <c r="G73" s="416"/>
      <c r="H73" s="426"/>
      <c r="I73" s="427"/>
      <c r="J73" s="277"/>
      <c r="K73" s="323">
        <v>621</v>
      </c>
      <c r="L73" s="277" t="s">
        <v>46</v>
      </c>
      <c r="M73" s="306">
        <f>IF(A73="","",(I72))</f>
        <v>0</v>
      </c>
      <c r="N73" s="277"/>
      <c r="O73" s="307"/>
      <c r="P73" s="277"/>
      <c r="Q73" s="306"/>
      <c r="R73" s="277"/>
      <c r="S73" s="275"/>
      <c r="T73" s="275"/>
      <c r="U73" s="275"/>
      <c r="V73" s="275"/>
      <c r="W73" s="275"/>
      <c r="X73" s="275"/>
    </row>
    <row r="74" spans="1:24" x14ac:dyDescent="0.2">
      <c r="A74" s="276" t="str">
        <f t="shared" si="0"/>
        <v>SOP</v>
      </c>
      <c r="B74" s="415"/>
      <c r="C74" s="416"/>
      <c r="D74" s="421" t="s">
        <v>71</v>
      </c>
      <c r="E74" s="271">
        <v>0</v>
      </c>
      <c r="F74" s="416"/>
      <c r="G74" s="416"/>
      <c r="H74" s="426"/>
      <c r="I74" s="427"/>
      <c r="J74" s="277"/>
      <c r="K74" s="323"/>
      <c r="L74" s="365"/>
      <c r="M74" s="306"/>
      <c r="N74" s="277"/>
      <c r="O74" s="307"/>
      <c r="P74" s="277"/>
      <c r="Q74" s="306"/>
      <c r="R74" s="277"/>
      <c r="S74" s="275"/>
      <c r="T74" s="275"/>
      <c r="U74" s="275"/>
      <c r="V74" s="275"/>
      <c r="W74" s="275"/>
      <c r="X74" s="275"/>
    </row>
    <row r="75" spans="1:24" x14ac:dyDescent="0.2">
      <c r="A75" s="276" t="str">
        <f t="shared" si="0"/>
        <v>SOP</v>
      </c>
      <c r="B75" s="422"/>
      <c r="C75" s="423"/>
      <c r="D75" s="424" t="s">
        <v>68</v>
      </c>
      <c r="E75" s="272">
        <v>0</v>
      </c>
      <c r="F75" s="423"/>
      <c r="G75" s="423"/>
      <c r="H75" s="423"/>
      <c r="I75" s="425"/>
      <c r="J75" s="277"/>
      <c r="K75" s="323"/>
      <c r="L75" s="365"/>
      <c r="M75" s="306"/>
      <c r="N75" s="277"/>
      <c r="O75" s="307"/>
      <c r="P75" s="277"/>
      <c r="Q75" s="306"/>
      <c r="R75" s="277"/>
      <c r="S75" s="275"/>
      <c r="T75" s="275"/>
      <c r="U75" s="275"/>
      <c r="V75" s="275"/>
      <c r="W75" s="275"/>
      <c r="X75" s="275"/>
    </row>
    <row r="76" spans="1:24" x14ac:dyDescent="0.2">
      <c r="A76" s="276" t="str">
        <f t="shared" si="0"/>
        <v>SOP</v>
      </c>
      <c r="B76" s="410"/>
      <c r="C76" s="411" t="s">
        <v>48</v>
      </c>
      <c r="D76" s="411"/>
      <c r="E76" s="412"/>
      <c r="F76" s="411"/>
      <c r="G76" s="341">
        <f>$H$6</f>
        <v>11.07</v>
      </c>
      <c r="H76" s="413" t="s">
        <v>49</v>
      </c>
      <c r="I76" s="414">
        <f>SUM(E78:E79)*G76</f>
        <v>132.84</v>
      </c>
      <c r="J76" s="277"/>
      <c r="K76" s="342">
        <v>864</v>
      </c>
      <c r="L76" s="343" t="s">
        <v>50</v>
      </c>
      <c r="M76" s="306">
        <f t="shared" ref="M76" si="10">IF(A76="","",(I76))</f>
        <v>132.84</v>
      </c>
      <c r="N76" s="344"/>
      <c r="O76" s="305">
        <v>875</v>
      </c>
      <c r="P76" s="343" t="s">
        <v>51</v>
      </c>
      <c r="Q76" s="345">
        <f>IF(A76="","",(I76))</f>
        <v>132.84</v>
      </c>
      <c r="R76" s="344"/>
      <c r="S76" s="275"/>
      <c r="T76" s="275"/>
      <c r="U76" s="275"/>
      <c r="V76" s="275"/>
      <c r="W76" s="275"/>
      <c r="X76" s="275"/>
    </row>
    <row r="77" spans="1:24" x14ac:dyDescent="0.2">
      <c r="A77" s="276" t="str">
        <f t="shared" si="0"/>
        <v>SOP</v>
      </c>
      <c r="B77" s="415"/>
      <c r="C77" s="416"/>
      <c r="D77" s="417" t="s">
        <v>29</v>
      </c>
      <c r="E77" s="418"/>
      <c r="F77" s="416"/>
      <c r="G77" s="416"/>
      <c r="H77" s="426"/>
      <c r="I77" s="427"/>
      <c r="J77" s="277"/>
      <c r="K77" s="305"/>
      <c r="L77" s="277"/>
      <c r="M77" s="306"/>
      <c r="N77" s="277"/>
      <c r="O77" s="307"/>
      <c r="P77" s="277"/>
      <c r="Q77" s="306"/>
      <c r="R77" s="277"/>
      <c r="S77" s="275"/>
      <c r="T77" s="275"/>
      <c r="U77" s="275"/>
      <c r="V77" s="275"/>
      <c r="W77" s="275"/>
      <c r="X77" s="275"/>
    </row>
    <row r="78" spans="1:24" x14ac:dyDescent="0.2">
      <c r="A78" s="276" t="str">
        <f t="shared" si="0"/>
        <v>SOP</v>
      </c>
      <c r="B78" s="415"/>
      <c r="C78" s="416"/>
      <c r="D78" s="421" t="s">
        <v>71</v>
      </c>
      <c r="E78" s="271">
        <v>10</v>
      </c>
      <c r="F78" s="416"/>
      <c r="G78" s="416"/>
      <c r="H78" s="426"/>
      <c r="I78" s="427"/>
      <c r="J78" s="277"/>
      <c r="K78" s="305"/>
      <c r="L78" s="277"/>
      <c r="M78" s="306"/>
      <c r="N78" s="277"/>
      <c r="O78" s="307"/>
      <c r="P78" s="277"/>
      <c r="Q78" s="306"/>
      <c r="R78" s="277"/>
      <c r="S78" s="275"/>
      <c r="T78" s="275"/>
      <c r="U78" s="275"/>
      <c r="V78" s="275"/>
      <c r="W78" s="275"/>
      <c r="X78" s="275"/>
    </row>
    <row r="79" spans="1:24" x14ac:dyDescent="0.2">
      <c r="A79" s="276" t="str">
        <f t="shared" ref="A79:A85" si="11">IF(ISBLANK($C$1),"",$C$1)</f>
        <v>SOP</v>
      </c>
      <c r="B79" s="415"/>
      <c r="C79" s="416"/>
      <c r="D79" s="421" t="s">
        <v>68</v>
      </c>
      <c r="E79" s="271">
        <v>2</v>
      </c>
      <c r="F79" s="416"/>
      <c r="G79" s="416"/>
      <c r="H79" s="416"/>
      <c r="I79" s="427"/>
      <c r="J79" s="277"/>
      <c r="K79" s="305"/>
      <c r="L79" s="277"/>
      <c r="M79" s="306"/>
      <c r="N79" s="277"/>
      <c r="O79" s="307"/>
      <c r="P79" s="277"/>
      <c r="Q79" s="306"/>
      <c r="R79" s="277"/>
      <c r="S79" s="275"/>
      <c r="T79" s="275"/>
      <c r="U79" s="275"/>
      <c r="V79" s="275"/>
      <c r="W79" s="275"/>
      <c r="X79" s="275"/>
    </row>
    <row r="80" spans="1:24" x14ac:dyDescent="0.2">
      <c r="A80" s="276" t="str">
        <f t="shared" si="11"/>
        <v>SOP</v>
      </c>
      <c r="B80" s="415"/>
      <c r="C80" s="416"/>
      <c r="D80" s="421" t="s">
        <v>69</v>
      </c>
      <c r="E80" s="428"/>
      <c r="F80" s="271">
        <v>200</v>
      </c>
      <c r="G80" s="429">
        <f>E3</f>
        <v>0.35</v>
      </c>
      <c r="H80" s="416"/>
      <c r="I80" s="420">
        <f>F80*G80</f>
        <v>70</v>
      </c>
      <c r="J80" s="277"/>
      <c r="K80" s="323">
        <v>625</v>
      </c>
      <c r="L80" s="277" t="s">
        <v>43</v>
      </c>
      <c r="M80" s="306">
        <f t="shared" ref="M80:M85" si="12">IF(A80="","",(I80))</f>
        <v>70</v>
      </c>
      <c r="N80" s="277"/>
      <c r="O80" s="307"/>
      <c r="P80" s="277"/>
      <c r="Q80" s="306"/>
      <c r="R80" s="277"/>
      <c r="S80" s="275"/>
      <c r="T80" s="275"/>
      <c r="U80" s="275"/>
      <c r="V80" s="275"/>
      <c r="W80" s="275"/>
      <c r="X80" s="275"/>
    </row>
    <row r="81" spans="1:24" x14ac:dyDescent="0.2">
      <c r="A81" s="276" t="str">
        <f t="shared" si="11"/>
        <v>SOP</v>
      </c>
      <c r="B81" s="430"/>
      <c r="C81" s="293" t="s">
        <v>73</v>
      </c>
      <c r="D81" s="293" t="s">
        <v>74</v>
      </c>
      <c r="E81" s="500">
        <f>F81*G81</f>
        <v>240</v>
      </c>
      <c r="F81" s="501">
        <v>2</v>
      </c>
      <c r="G81" s="431">
        <v>120</v>
      </c>
      <c r="H81" s="431"/>
      <c r="I81" s="414">
        <f>F81*E81</f>
        <v>480</v>
      </c>
      <c r="J81" s="277"/>
      <c r="K81" s="305">
        <v>6237</v>
      </c>
      <c r="L81" s="365" t="s">
        <v>75</v>
      </c>
      <c r="M81" s="306">
        <f t="shared" si="12"/>
        <v>480</v>
      </c>
      <c r="N81" s="277"/>
      <c r="O81" s="307"/>
      <c r="P81" s="277"/>
      <c r="Q81" s="306"/>
      <c r="R81" s="277"/>
      <c r="S81" s="275"/>
      <c r="T81" s="275"/>
      <c r="U81" s="275"/>
      <c r="V81" s="275"/>
      <c r="W81" s="275"/>
      <c r="X81" s="275"/>
    </row>
    <row r="82" spans="1:24" x14ac:dyDescent="0.2">
      <c r="A82" s="276" t="str">
        <f t="shared" si="11"/>
        <v>SOP</v>
      </c>
      <c r="B82" s="415"/>
      <c r="C82" s="277" t="s">
        <v>76</v>
      </c>
      <c r="D82" s="277" t="s">
        <v>77</v>
      </c>
      <c r="E82" s="273">
        <f>F82*G82</f>
        <v>84</v>
      </c>
      <c r="F82" s="271">
        <v>2</v>
      </c>
      <c r="G82" s="416">
        <v>42</v>
      </c>
      <c r="H82" s="416"/>
      <c r="I82" s="420">
        <f>F82*E82</f>
        <v>168</v>
      </c>
      <c r="J82" s="277"/>
      <c r="K82" s="305">
        <v>6237</v>
      </c>
      <c r="L82" s="365" t="s">
        <v>75</v>
      </c>
      <c r="M82" s="306">
        <f t="shared" si="12"/>
        <v>168</v>
      </c>
      <c r="N82" s="277"/>
      <c r="O82" s="307"/>
      <c r="P82" s="277"/>
      <c r="Q82" s="306"/>
      <c r="R82" s="277"/>
      <c r="S82" s="275"/>
      <c r="T82" s="275"/>
      <c r="U82" s="275"/>
      <c r="V82" s="275"/>
      <c r="W82" s="275"/>
      <c r="X82" s="275"/>
    </row>
    <row r="83" spans="1:24" x14ac:dyDescent="0.2">
      <c r="A83" s="276" t="str">
        <f t="shared" si="11"/>
        <v>SOP</v>
      </c>
      <c r="B83" s="415"/>
      <c r="C83" s="277" t="s">
        <v>78</v>
      </c>
      <c r="D83" s="277"/>
      <c r="E83" s="273">
        <v>45</v>
      </c>
      <c r="F83" s="271">
        <v>2</v>
      </c>
      <c r="G83" s="416"/>
      <c r="H83" s="416"/>
      <c r="I83" s="420">
        <f>F83*E83</f>
        <v>90</v>
      </c>
      <c r="J83" s="277"/>
      <c r="K83" s="305">
        <v>6237</v>
      </c>
      <c r="L83" s="365" t="s">
        <v>75</v>
      </c>
      <c r="M83" s="306">
        <f t="shared" si="12"/>
        <v>90</v>
      </c>
      <c r="N83" s="277"/>
      <c r="O83" s="307"/>
      <c r="P83" s="277"/>
      <c r="Q83" s="306"/>
      <c r="R83" s="277"/>
      <c r="S83" s="275"/>
      <c r="T83" s="275"/>
      <c r="U83" s="275"/>
      <c r="V83" s="275"/>
      <c r="W83" s="275"/>
      <c r="X83" s="275"/>
    </row>
    <row r="84" spans="1:24" x14ac:dyDescent="0.2">
      <c r="A84" s="276" t="str">
        <f t="shared" si="11"/>
        <v>SOP</v>
      </c>
      <c r="B84" s="415"/>
      <c r="C84" s="277" t="s">
        <v>79</v>
      </c>
      <c r="D84" s="277"/>
      <c r="E84" s="273">
        <f>F84*G84</f>
        <v>0</v>
      </c>
      <c r="F84" s="271">
        <v>0</v>
      </c>
      <c r="G84" s="416"/>
      <c r="H84" s="416"/>
      <c r="I84" s="420">
        <f>F84*E84</f>
        <v>0</v>
      </c>
      <c r="J84" s="277"/>
      <c r="K84" s="305">
        <v>6237</v>
      </c>
      <c r="L84" s="365" t="s">
        <v>75</v>
      </c>
      <c r="M84" s="306">
        <f t="shared" si="12"/>
        <v>0</v>
      </c>
      <c r="N84" s="277"/>
      <c r="O84" s="307"/>
      <c r="P84" s="277"/>
      <c r="Q84" s="306"/>
      <c r="R84" s="277"/>
      <c r="S84" s="275"/>
      <c r="T84" s="275"/>
      <c r="U84" s="275"/>
      <c r="V84" s="275"/>
      <c r="W84" s="275"/>
      <c r="X84" s="275"/>
    </row>
    <row r="85" spans="1:24" x14ac:dyDescent="0.2">
      <c r="A85" s="276" t="str">
        <f t="shared" si="11"/>
        <v>SOP</v>
      </c>
      <c r="B85" s="415"/>
      <c r="C85" s="277" t="s">
        <v>80</v>
      </c>
      <c r="D85" s="277"/>
      <c r="E85" s="273">
        <f>F85*G85</f>
        <v>0</v>
      </c>
      <c r="F85" s="271">
        <v>0</v>
      </c>
      <c r="G85" s="416"/>
      <c r="H85" s="416"/>
      <c r="I85" s="420">
        <f>F85*E85</f>
        <v>0</v>
      </c>
      <c r="J85" s="277"/>
      <c r="K85" s="305">
        <v>6237</v>
      </c>
      <c r="L85" s="365" t="s">
        <v>75</v>
      </c>
      <c r="M85" s="306">
        <f t="shared" si="12"/>
        <v>0</v>
      </c>
      <c r="N85" s="277"/>
      <c r="O85" s="307"/>
      <c r="P85" s="277"/>
      <c r="Q85" s="306"/>
      <c r="R85" s="277"/>
      <c r="S85" s="275"/>
      <c r="T85" s="275"/>
      <c r="U85" s="275"/>
      <c r="V85" s="275"/>
      <c r="W85" s="275"/>
      <c r="X85" s="275"/>
    </row>
    <row r="86" spans="1:24" x14ac:dyDescent="0.2">
      <c r="A86" s="276" t="str">
        <f>IF(ISBLANK($C$1),"",$C$1)</f>
        <v>SOP</v>
      </c>
      <c r="B86" s="589" t="s">
        <v>81</v>
      </c>
      <c r="C86" s="433"/>
      <c r="D86" s="433"/>
      <c r="E86" s="433"/>
      <c r="F86" s="433"/>
      <c r="G86" s="433"/>
      <c r="H86" s="433"/>
      <c r="I86" s="434">
        <f>I88+I89+I92</f>
        <v>670.71</v>
      </c>
      <c r="J86" s="405"/>
      <c r="K86" s="406"/>
      <c r="L86" s="405"/>
      <c r="M86" s="407"/>
      <c r="N86" s="405"/>
      <c r="O86" s="408"/>
      <c r="P86" s="405"/>
      <c r="Q86" s="407"/>
      <c r="R86" s="405"/>
      <c r="S86" s="275"/>
      <c r="T86" s="275"/>
      <c r="U86" s="275"/>
      <c r="V86" s="275"/>
      <c r="W86" s="275"/>
      <c r="X86" s="275"/>
    </row>
    <row r="87" spans="1:24" x14ac:dyDescent="0.2">
      <c r="A87" s="276" t="str">
        <f t="shared" ref="A87:A172" si="13">IF(ISBLANK($C$1),"",$C$1)</f>
        <v>SOP</v>
      </c>
      <c r="B87" s="435"/>
      <c r="C87" s="436" t="s">
        <v>82</v>
      </c>
      <c r="D87" s="437"/>
      <c r="E87" s="437"/>
      <c r="F87" s="438" t="s">
        <v>83</v>
      </c>
      <c r="G87" s="437"/>
      <c r="H87" s="437"/>
      <c r="I87" s="439"/>
      <c r="J87" s="277"/>
      <c r="K87" s="305">
        <v>613</v>
      </c>
      <c r="L87" s="277" t="s">
        <v>84</v>
      </c>
      <c r="M87" s="306">
        <f t="shared" ref="M87" si="14">IF(A87="","",(I87))</f>
        <v>0</v>
      </c>
      <c r="N87" s="277"/>
      <c r="O87" s="307"/>
      <c r="P87" s="277"/>
      <c r="Q87" s="306"/>
      <c r="R87" s="277"/>
      <c r="S87" s="275"/>
      <c r="T87" s="275"/>
      <c r="U87" s="275"/>
      <c r="V87" s="275"/>
      <c r="W87" s="275"/>
      <c r="X87" s="275"/>
    </row>
    <row r="88" spans="1:24" x14ac:dyDescent="0.2">
      <c r="A88" s="276" t="str">
        <f t="shared" si="13"/>
        <v>SOP</v>
      </c>
      <c r="B88" s="440"/>
      <c r="C88" s="441"/>
      <c r="D88" s="442" t="s">
        <v>85</v>
      </c>
      <c r="E88" s="499">
        <v>3</v>
      </c>
      <c r="F88" s="326">
        <f>E6</f>
        <v>160</v>
      </c>
      <c r="G88" s="499">
        <v>1</v>
      </c>
      <c r="H88" s="441"/>
      <c r="I88" s="443">
        <f>F88*E88*G88</f>
        <v>480</v>
      </c>
      <c r="J88" s="277"/>
      <c r="K88" s="314">
        <v>64</v>
      </c>
      <c r="L88" s="315" t="s">
        <v>27</v>
      </c>
      <c r="M88" s="306"/>
      <c r="N88" s="277"/>
      <c r="O88" s="307"/>
      <c r="P88" s="277"/>
      <c r="Q88" s="306"/>
      <c r="R88" s="277"/>
      <c r="S88" s="275"/>
      <c r="T88" s="275"/>
      <c r="U88" s="275"/>
      <c r="V88" s="275"/>
      <c r="W88" s="275"/>
      <c r="X88" s="275"/>
    </row>
    <row r="89" spans="1:24" x14ac:dyDescent="0.2">
      <c r="A89" s="276" t="str">
        <f t="shared" si="13"/>
        <v>SOP</v>
      </c>
      <c r="B89" s="435"/>
      <c r="C89" s="436" t="s">
        <v>25</v>
      </c>
      <c r="D89" s="436"/>
      <c r="E89" s="444"/>
      <c r="F89" s="311">
        <f>$G$4</f>
        <v>9.2100000000000009</v>
      </c>
      <c r="G89" s="311">
        <f>$H$4</f>
        <v>13.57</v>
      </c>
      <c r="H89" s="445" t="s">
        <v>26</v>
      </c>
      <c r="I89" s="439">
        <f>E91*G89</f>
        <v>40.71</v>
      </c>
      <c r="J89" s="277"/>
      <c r="K89" s="323">
        <v>641</v>
      </c>
      <c r="L89" s="277" t="s">
        <v>33</v>
      </c>
      <c r="M89" s="306">
        <f t="shared" ref="M89:M90" si="15">IF(A89="","",(I89))</f>
        <v>40.71</v>
      </c>
      <c r="N89" s="277"/>
      <c r="O89" s="307"/>
      <c r="P89" s="277"/>
      <c r="Q89" s="306"/>
      <c r="R89" s="277"/>
      <c r="S89" s="275"/>
      <c r="T89" s="275"/>
      <c r="U89" s="275"/>
      <c r="V89" s="275"/>
      <c r="W89" s="275"/>
      <c r="X89" s="275"/>
    </row>
    <row r="90" spans="1:24" x14ac:dyDescent="0.2">
      <c r="A90" s="276" t="str">
        <f t="shared" si="13"/>
        <v>SOP</v>
      </c>
      <c r="B90" s="440"/>
      <c r="C90" s="441"/>
      <c r="D90" s="441" t="s">
        <v>86</v>
      </c>
      <c r="E90" s="446"/>
      <c r="F90" s="441"/>
      <c r="G90" s="441"/>
      <c r="H90" s="447" t="s">
        <v>32</v>
      </c>
      <c r="I90" s="443">
        <f>E91*F89</f>
        <v>27.630000000000003</v>
      </c>
      <c r="J90" s="277"/>
      <c r="K90" s="323">
        <v>645</v>
      </c>
      <c r="L90" s="327" t="s">
        <v>37</v>
      </c>
      <c r="M90" s="306">
        <f t="shared" si="15"/>
        <v>27.630000000000003</v>
      </c>
      <c r="N90" s="277"/>
      <c r="O90" s="307"/>
      <c r="P90" s="277"/>
      <c r="Q90" s="306"/>
      <c r="R90" s="277"/>
      <c r="S90" s="275"/>
      <c r="T90" s="275"/>
      <c r="U90" s="275"/>
      <c r="V90" s="275"/>
      <c r="W90" s="275"/>
      <c r="X90" s="275"/>
    </row>
    <row r="91" spans="1:24" s="160" customFormat="1" x14ac:dyDescent="0.2">
      <c r="A91" s="276" t="str">
        <f t="shared" si="13"/>
        <v>SOP</v>
      </c>
      <c r="B91" s="448"/>
      <c r="C91" s="449"/>
      <c r="D91" s="450" t="s">
        <v>87</v>
      </c>
      <c r="E91" s="272">
        <v>3</v>
      </c>
      <c r="F91" s="449"/>
      <c r="G91" s="449"/>
      <c r="H91" s="451" t="s">
        <v>88</v>
      </c>
      <c r="I91" s="452">
        <f>I89-I90</f>
        <v>13.079999999999998</v>
      </c>
      <c r="J91" s="277"/>
      <c r="K91" s="305"/>
      <c r="L91" s="277"/>
      <c r="M91" s="306"/>
      <c r="N91" s="277"/>
      <c r="O91" s="307"/>
      <c r="P91" s="277"/>
      <c r="Q91" s="306"/>
      <c r="R91" s="277"/>
      <c r="S91" s="409"/>
      <c r="T91" s="409"/>
      <c r="U91" s="409"/>
      <c r="V91" s="409"/>
      <c r="W91" s="409"/>
      <c r="X91" s="409"/>
    </row>
    <row r="92" spans="1:24" s="160" customFormat="1" x14ac:dyDescent="0.2">
      <c r="A92" s="276" t="str">
        <f t="shared" si="13"/>
        <v>SOP</v>
      </c>
      <c r="B92" s="435"/>
      <c r="C92" s="436" t="s">
        <v>72</v>
      </c>
      <c r="D92" s="436"/>
      <c r="E92" s="444"/>
      <c r="F92" s="311">
        <f>$G$5</f>
        <v>50</v>
      </c>
      <c r="G92" s="436"/>
      <c r="H92" s="445" t="s">
        <v>44</v>
      </c>
      <c r="I92" s="439">
        <f>SUM(E94:E95)*F92</f>
        <v>150</v>
      </c>
      <c r="J92" s="277"/>
      <c r="K92" s="305"/>
      <c r="L92" s="277"/>
      <c r="M92" s="306"/>
      <c r="N92" s="277"/>
      <c r="O92" s="307"/>
      <c r="P92" s="277"/>
      <c r="Q92" s="306"/>
      <c r="R92" s="277"/>
      <c r="S92" s="409"/>
      <c r="T92" s="409"/>
      <c r="U92" s="409"/>
      <c r="V92" s="409"/>
      <c r="W92" s="409"/>
      <c r="X92" s="409"/>
    </row>
    <row r="93" spans="1:24" s="160" customFormat="1" x14ac:dyDescent="0.2">
      <c r="A93" s="276" t="str">
        <f t="shared" si="13"/>
        <v>SOP</v>
      </c>
      <c r="B93" s="440"/>
      <c r="C93" s="441"/>
      <c r="D93" s="441" t="s">
        <v>86</v>
      </c>
      <c r="E93" s="446"/>
      <c r="F93" s="441"/>
      <c r="G93" s="441"/>
      <c r="H93" s="447"/>
      <c r="I93" s="453"/>
      <c r="J93" s="277"/>
      <c r="K93" s="305"/>
      <c r="L93" s="277"/>
      <c r="M93" s="306"/>
      <c r="N93" s="277"/>
      <c r="O93" s="307"/>
      <c r="P93" s="277"/>
      <c r="Q93" s="306"/>
      <c r="R93" s="277"/>
      <c r="S93" s="409"/>
      <c r="T93" s="409"/>
      <c r="U93" s="409"/>
      <c r="V93" s="409"/>
      <c r="W93" s="409"/>
      <c r="X93" s="409"/>
    </row>
    <row r="94" spans="1:24" s="160" customFormat="1" x14ac:dyDescent="0.2">
      <c r="A94" s="276" t="str">
        <f t="shared" si="13"/>
        <v>SOP</v>
      </c>
      <c r="B94" s="448"/>
      <c r="C94" s="449"/>
      <c r="D94" s="450" t="s">
        <v>87</v>
      </c>
      <c r="E94" s="272">
        <v>0</v>
      </c>
      <c r="F94" s="516"/>
      <c r="G94" s="516"/>
      <c r="H94" s="451"/>
      <c r="I94" s="454"/>
      <c r="J94" s="277"/>
      <c r="K94" s="305"/>
      <c r="L94" s="277"/>
      <c r="M94" s="306"/>
      <c r="N94" s="277"/>
      <c r="O94" s="307"/>
      <c r="P94" s="277"/>
      <c r="Q94" s="306"/>
      <c r="R94" s="277"/>
      <c r="S94" s="409"/>
      <c r="T94" s="409"/>
      <c r="U94" s="409"/>
      <c r="V94" s="409"/>
      <c r="W94" s="409"/>
      <c r="X94" s="409"/>
    </row>
    <row r="95" spans="1:24" x14ac:dyDescent="0.2">
      <c r="A95" s="276" t="str">
        <f t="shared" si="13"/>
        <v>SOP</v>
      </c>
      <c r="B95" s="435"/>
      <c r="C95" s="436" t="s">
        <v>48</v>
      </c>
      <c r="D95" s="436"/>
      <c r="E95" s="444">
        <f>SUM(E97:E97)</f>
        <v>3</v>
      </c>
      <c r="F95" s="436"/>
      <c r="G95" s="341">
        <f>$H$6</f>
        <v>11.07</v>
      </c>
      <c r="H95" s="445" t="s">
        <v>49</v>
      </c>
      <c r="I95" s="439">
        <f>E95*G95</f>
        <v>33.21</v>
      </c>
      <c r="J95" s="277"/>
      <c r="K95" s="342">
        <v>864</v>
      </c>
      <c r="L95" s="343" t="s">
        <v>50</v>
      </c>
      <c r="M95" s="306">
        <f t="shared" ref="M95" si="16">IF(A95="","",(I95))</f>
        <v>33.21</v>
      </c>
      <c r="N95" s="344"/>
      <c r="O95" s="305">
        <v>875</v>
      </c>
      <c r="P95" s="343" t="s">
        <v>51</v>
      </c>
      <c r="Q95" s="345">
        <f>IF(A95="","",(I95))</f>
        <v>33.21</v>
      </c>
      <c r="R95" s="277"/>
      <c r="S95" s="275"/>
      <c r="T95" s="275"/>
      <c r="U95" s="275"/>
      <c r="V95" s="275"/>
      <c r="W95" s="275"/>
      <c r="X95" s="275"/>
    </row>
    <row r="96" spans="1:24" x14ac:dyDescent="0.2">
      <c r="A96" s="276" t="str">
        <f t="shared" si="13"/>
        <v>SOP</v>
      </c>
      <c r="B96" s="440"/>
      <c r="C96" s="441"/>
      <c r="D96" s="441" t="s">
        <v>86</v>
      </c>
      <c r="E96" s="446"/>
      <c r="F96" s="441"/>
      <c r="G96" s="441"/>
      <c r="H96" s="447"/>
      <c r="I96" s="453"/>
      <c r="J96" s="277"/>
      <c r="K96" s="305"/>
      <c r="L96" s="277"/>
      <c r="M96" s="306"/>
      <c r="N96" s="277"/>
      <c r="O96" s="307"/>
      <c r="P96" s="277"/>
      <c r="Q96" s="306"/>
      <c r="R96" s="277"/>
      <c r="S96" s="275"/>
      <c r="T96" s="275"/>
      <c r="U96" s="275"/>
      <c r="V96" s="275"/>
      <c r="W96" s="275"/>
      <c r="X96" s="275"/>
    </row>
    <row r="97" spans="1:24" x14ac:dyDescent="0.2">
      <c r="A97" s="276" t="str">
        <f t="shared" si="13"/>
        <v>SOP</v>
      </c>
      <c r="B97" s="448"/>
      <c r="C97" s="449"/>
      <c r="D97" s="450" t="s">
        <v>87</v>
      </c>
      <c r="E97" s="272">
        <v>3</v>
      </c>
      <c r="F97" s="449"/>
      <c r="G97" s="449"/>
      <c r="H97" s="451"/>
      <c r="I97" s="454"/>
      <c r="J97" s="277"/>
      <c r="K97" s="305"/>
      <c r="L97" s="277"/>
      <c r="M97" s="306"/>
      <c r="N97" s="277"/>
      <c r="O97" s="307"/>
      <c r="P97" s="277"/>
      <c r="Q97" s="306"/>
      <c r="R97" s="277"/>
      <c r="S97" s="275"/>
      <c r="T97" s="275"/>
      <c r="U97" s="275"/>
      <c r="V97" s="275"/>
      <c r="W97" s="275"/>
      <c r="X97" s="275"/>
    </row>
    <row r="98" spans="1:24" s="160" customFormat="1" x14ac:dyDescent="0.2">
      <c r="A98" s="276" t="str">
        <f t="shared" si="13"/>
        <v>SOP</v>
      </c>
      <c r="B98" s="586" t="s">
        <v>89</v>
      </c>
      <c r="C98" s="587"/>
      <c r="D98" s="587"/>
      <c r="E98" s="587"/>
      <c r="F98" s="587"/>
      <c r="G98" s="587"/>
      <c r="H98" s="587"/>
      <c r="I98" s="588">
        <f>SUM(I100:I104)</f>
        <v>100</v>
      </c>
      <c r="J98" s="405"/>
      <c r="K98" s="455"/>
      <c r="L98" s="409"/>
      <c r="M98" s="306"/>
      <c r="N98" s="277"/>
      <c r="O98" s="307"/>
      <c r="P98" s="277"/>
      <c r="Q98" s="306"/>
      <c r="R98" s="405"/>
      <c r="S98" s="409"/>
      <c r="T98" s="409"/>
      <c r="U98" s="409"/>
      <c r="V98" s="409"/>
      <c r="W98" s="409"/>
      <c r="X98" s="409"/>
    </row>
    <row r="99" spans="1:24" x14ac:dyDescent="0.2">
      <c r="A99" s="276" t="str">
        <f t="shared" si="13"/>
        <v>SOP</v>
      </c>
      <c r="B99" s="456" t="s">
        <v>90</v>
      </c>
      <c r="C99" s="456" t="s">
        <v>91</v>
      </c>
      <c r="D99" s="456"/>
      <c r="E99" s="456" t="s">
        <v>92</v>
      </c>
      <c r="F99" s="456" t="s">
        <v>93</v>
      </c>
      <c r="G99" s="456"/>
      <c r="H99" s="456"/>
      <c r="I99" s="414"/>
      <c r="J99" s="277"/>
      <c r="K99" s="457">
        <v>602</v>
      </c>
      <c r="L99" s="458" t="s">
        <v>94</v>
      </c>
      <c r="M99" s="306"/>
      <c r="N99" s="277"/>
      <c r="O99" s="307"/>
      <c r="P99" s="277"/>
      <c r="Q99" s="306"/>
      <c r="R99" s="373" t="s">
        <v>95</v>
      </c>
      <c r="S99" s="275"/>
      <c r="T99" s="275"/>
      <c r="U99" s="275"/>
      <c r="V99" s="275"/>
      <c r="W99" s="275"/>
      <c r="X99" s="275"/>
    </row>
    <row r="100" spans="1:24" x14ac:dyDescent="0.2">
      <c r="A100" s="276" t="str">
        <f t="shared" si="13"/>
        <v>SOP</v>
      </c>
      <c r="B100" s="459"/>
      <c r="C100" s="277" t="s">
        <v>96</v>
      </c>
      <c r="D100" s="277"/>
      <c r="E100" s="273">
        <v>100</v>
      </c>
      <c r="F100" s="271">
        <v>1</v>
      </c>
      <c r="G100" s="416"/>
      <c r="H100" s="416"/>
      <c r="I100" s="427">
        <f>E100*F100</f>
        <v>100</v>
      </c>
      <c r="J100" s="277"/>
      <c r="K100" s="457">
        <v>6021</v>
      </c>
      <c r="L100" s="458" t="s">
        <v>97</v>
      </c>
      <c r="M100" s="306">
        <f t="shared" ref="M100:M104" si="17">IF(A100="","",(I100))</f>
        <v>100</v>
      </c>
      <c r="N100" s="277"/>
      <c r="O100" s="307"/>
      <c r="P100" s="277"/>
      <c r="Q100" s="306"/>
      <c r="R100" s="277"/>
      <c r="S100" s="275"/>
      <c r="T100" s="275"/>
      <c r="U100" s="275"/>
      <c r="V100" s="275"/>
      <c r="W100" s="275"/>
      <c r="X100" s="275"/>
    </row>
    <row r="101" spans="1:24" x14ac:dyDescent="0.2">
      <c r="A101" s="276" t="str">
        <f t="shared" si="13"/>
        <v>SOP</v>
      </c>
      <c r="B101" s="415"/>
      <c r="C101" s="277" t="s">
        <v>98</v>
      </c>
      <c r="D101" s="277"/>
      <c r="E101" s="273">
        <v>0</v>
      </c>
      <c r="F101" s="271">
        <v>1</v>
      </c>
      <c r="G101" s="416"/>
      <c r="H101" s="416"/>
      <c r="I101" s="427">
        <f t="shared" ref="I101:I104" si="18">E101*F101</f>
        <v>0</v>
      </c>
      <c r="J101" s="277"/>
      <c r="K101" s="457">
        <v>6021</v>
      </c>
      <c r="L101" s="458" t="s">
        <v>97</v>
      </c>
      <c r="M101" s="306">
        <f t="shared" si="17"/>
        <v>0</v>
      </c>
      <c r="N101" s="277"/>
      <c r="O101" s="307"/>
      <c r="P101" s="277"/>
      <c r="Q101" s="306"/>
      <c r="R101" s="277"/>
      <c r="S101" s="275"/>
      <c r="T101" s="275"/>
      <c r="U101" s="275"/>
      <c r="V101" s="275"/>
      <c r="W101" s="275"/>
      <c r="X101" s="275"/>
    </row>
    <row r="102" spans="1:24" x14ac:dyDescent="0.2">
      <c r="A102" s="276" t="str">
        <f t="shared" si="13"/>
        <v>SOP</v>
      </c>
      <c r="B102" s="415"/>
      <c r="C102" s="277" t="s">
        <v>98</v>
      </c>
      <c r="D102" s="277"/>
      <c r="E102" s="273">
        <v>0</v>
      </c>
      <c r="F102" s="271">
        <v>1</v>
      </c>
      <c r="G102" s="416"/>
      <c r="H102" s="416"/>
      <c r="I102" s="427">
        <f t="shared" si="18"/>
        <v>0</v>
      </c>
      <c r="J102" s="277"/>
      <c r="K102" s="457">
        <v>6021</v>
      </c>
      <c r="L102" s="458" t="s">
        <v>97</v>
      </c>
      <c r="M102" s="306">
        <f t="shared" si="17"/>
        <v>0</v>
      </c>
      <c r="N102" s="277"/>
      <c r="O102" s="307"/>
      <c r="P102" s="277"/>
      <c r="Q102" s="306"/>
      <c r="R102" s="277"/>
      <c r="S102" s="275"/>
      <c r="T102" s="275"/>
      <c r="U102" s="275"/>
      <c r="V102" s="275"/>
      <c r="W102" s="275"/>
      <c r="X102" s="275"/>
    </row>
    <row r="103" spans="1:24" x14ac:dyDescent="0.2">
      <c r="A103" s="276" t="str">
        <f t="shared" si="13"/>
        <v>SOP</v>
      </c>
      <c r="B103" s="415"/>
      <c r="C103" s="277" t="s">
        <v>98</v>
      </c>
      <c r="D103" s="277"/>
      <c r="E103" s="273">
        <v>0</v>
      </c>
      <c r="F103" s="271">
        <v>1</v>
      </c>
      <c r="G103" s="416"/>
      <c r="H103" s="416"/>
      <c r="I103" s="427">
        <f t="shared" si="18"/>
        <v>0</v>
      </c>
      <c r="J103" s="277"/>
      <c r="K103" s="457">
        <v>6021</v>
      </c>
      <c r="L103" s="458" t="s">
        <v>97</v>
      </c>
      <c r="M103" s="306">
        <f t="shared" si="17"/>
        <v>0</v>
      </c>
      <c r="N103" s="277"/>
      <c r="O103" s="307"/>
      <c r="P103" s="277"/>
      <c r="Q103" s="306"/>
      <c r="R103" s="277"/>
      <c r="S103" s="275"/>
      <c r="T103" s="275"/>
      <c r="U103" s="275"/>
      <c r="V103" s="275"/>
      <c r="W103" s="275"/>
      <c r="X103" s="275"/>
    </row>
    <row r="104" spans="1:24" x14ac:dyDescent="0.2">
      <c r="A104" s="276" t="str">
        <f t="shared" si="13"/>
        <v>SOP</v>
      </c>
      <c r="B104" s="422"/>
      <c r="C104" s="302" t="s">
        <v>98</v>
      </c>
      <c r="D104" s="302"/>
      <c r="E104" s="274">
        <v>0</v>
      </c>
      <c r="F104" s="272">
        <v>1</v>
      </c>
      <c r="G104" s="423"/>
      <c r="H104" s="423"/>
      <c r="I104" s="425">
        <f t="shared" si="18"/>
        <v>0</v>
      </c>
      <c r="J104" s="277"/>
      <c r="K104" s="457">
        <v>6021</v>
      </c>
      <c r="L104" s="458" t="s">
        <v>97</v>
      </c>
      <c r="M104" s="306">
        <f t="shared" si="17"/>
        <v>0</v>
      </c>
      <c r="N104" s="277"/>
      <c r="O104" s="307"/>
      <c r="P104" s="277"/>
      <c r="Q104" s="306"/>
      <c r="R104" s="277"/>
      <c r="S104" s="275"/>
      <c r="T104" s="275"/>
      <c r="U104" s="275"/>
      <c r="V104" s="275"/>
      <c r="W104" s="275"/>
      <c r="X104" s="275"/>
    </row>
    <row r="105" spans="1:24" x14ac:dyDescent="0.2">
      <c r="A105" s="276" t="str">
        <f t="shared" si="13"/>
        <v>SOP</v>
      </c>
      <c r="B105" s="586" t="s">
        <v>99</v>
      </c>
      <c r="C105" s="587"/>
      <c r="D105" s="587"/>
      <c r="E105" s="587"/>
      <c r="F105" s="587"/>
      <c r="G105" s="587"/>
      <c r="H105" s="587"/>
      <c r="I105" s="588">
        <f>SUM(I107:I113)</f>
        <v>0</v>
      </c>
      <c r="J105" s="405"/>
      <c r="K105" s="455"/>
      <c r="L105" s="409"/>
      <c r="M105" s="306"/>
      <c r="N105" s="277"/>
      <c r="O105" s="307"/>
      <c r="P105" s="277"/>
      <c r="Q105" s="306"/>
      <c r="R105" s="277"/>
      <c r="S105" s="275"/>
      <c r="T105" s="275"/>
      <c r="U105" s="275"/>
      <c r="V105" s="275"/>
      <c r="W105" s="275"/>
      <c r="X105" s="275"/>
    </row>
    <row r="106" spans="1:24" x14ac:dyDescent="0.2">
      <c r="A106" s="276" t="str">
        <f t="shared" si="13"/>
        <v>SOP</v>
      </c>
      <c r="B106" s="410"/>
      <c r="C106" s="456" t="s">
        <v>100</v>
      </c>
      <c r="D106" s="456"/>
      <c r="E106" s="460" t="s">
        <v>92</v>
      </c>
      <c r="F106" s="460" t="s">
        <v>93</v>
      </c>
      <c r="G106" s="456"/>
      <c r="H106" s="456"/>
      <c r="I106" s="414"/>
      <c r="J106" s="277"/>
      <c r="K106" s="457"/>
      <c r="L106" s="458"/>
      <c r="M106" s="306"/>
      <c r="N106" s="277"/>
      <c r="O106" s="307"/>
      <c r="P106" s="277"/>
      <c r="Q106" s="306"/>
      <c r="R106" s="277"/>
      <c r="S106" s="275"/>
      <c r="T106" s="275"/>
      <c r="U106" s="275"/>
      <c r="V106" s="275"/>
      <c r="W106" s="275"/>
      <c r="X106" s="275"/>
    </row>
    <row r="107" spans="1:24" x14ac:dyDescent="0.2">
      <c r="A107" s="276" t="str">
        <f t="shared" si="13"/>
        <v>SOP</v>
      </c>
      <c r="B107" s="459"/>
      <c r="C107" s="279" t="s">
        <v>101</v>
      </c>
      <c r="D107" s="277" t="s">
        <v>102</v>
      </c>
      <c r="E107" s="273">
        <v>0</v>
      </c>
      <c r="F107" s="271">
        <v>1</v>
      </c>
      <c r="G107" s="416"/>
      <c r="H107" s="416"/>
      <c r="I107" s="427">
        <f>E107*F107</f>
        <v>0</v>
      </c>
      <c r="J107" s="277"/>
      <c r="K107" s="457">
        <v>6029</v>
      </c>
      <c r="L107" s="458" t="s">
        <v>103</v>
      </c>
      <c r="M107" s="306">
        <f t="shared" ref="M107" si="19">IF(A107="","",(I107))</f>
        <v>0</v>
      </c>
      <c r="N107" s="277"/>
      <c r="O107" s="307"/>
      <c r="P107" s="277"/>
      <c r="Q107" s="306"/>
      <c r="R107" s="277"/>
      <c r="S107" s="275"/>
      <c r="T107" s="275"/>
      <c r="U107" s="275"/>
      <c r="V107" s="275"/>
      <c r="W107" s="275"/>
      <c r="X107" s="275"/>
    </row>
    <row r="108" spans="1:24" x14ac:dyDescent="0.2">
      <c r="A108" s="276" t="str">
        <f t="shared" si="13"/>
        <v>SOP</v>
      </c>
      <c r="B108" s="459"/>
      <c r="C108" s="277" t="s">
        <v>104</v>
      </c>
      <c r="D108" s="277"/>
      <c r="E108" s="273">
        <v>0</v>
      </c>
      <c r="F108" s="271">
        <v>1</v>
      </c>
      <c r="G108" s="416"/>
      <c r="H108" s="416"/>
      <c r="I108" s="427">
        <f t="shared" ref="I108:I110" si="20">E108*F108</f>
        <v>0</v>
      </c>
      <c r="J108" s="277"/>
      <c r="K108" s="457">
        <v>6029</v>
      </c>
      <c r="L108" s="458" t="s">
        <v>103</v>
      </c>
      <c r="M108" s="306">
        <f t="shared" ref="M108:M110" si="21">IF(A108="","",(I108))</f>
        <v>0</v>
      </c>
      <c r="N108" s="277"/>
      <c r="O108" s="307"/>
      <c r="P108" s="277"/>
      <c r="Q108" s="306"/>
      <c r="R108" s="277"/>
      <c r="S108" s="275"/>
      <c r="T108" s="275"/>
      <c r="U108" s="275"/>
      <c r="V108" s="275"/>
      <c r="W108" s="275"/>
      <c r="X108" s="275"/>
    </row>
    <row r="109" spans="1:24" x14ac:dyDescent="0.2">
      <c r="A109" s="276" t="str">
        <f t="shared" si="13"/>
        <v>SOP</v>
      </c>
      <c r="B109" s="459"/>
      <c r="C109" s="277" t="s">
        <v>104</v>
      </c>
      <c r="D109" s="277"/>
      <c r="E109" s="273">
        <v>0</v>
      </c>
      <c r="F109" s="271">
        <v>1</v>
      </c>
      <c r="G109" s="416"/>
      <c r="H109" s="416"/>
      <c r="I109" s="427">
        <f t="shared" si="20"/>
        <v>0</v>
      </c>
      <c r="J109" s="277"/>
      <c r="K109" s="457">
        <v>6029</v>
      </c>
      <c r="L109" s="458" t="s">
        <v>103</v>
      </c>
      <c r="M109" s="306">
        <f t="shared" si="21"/>
        <v>0</v>
      </c>
      <c r="N109" s="277"/>
      <c r="O109" s="307"/>
      <c r="P109" s="277"/>
      <c r="Q109" s="306"/>
      <c r="R109" s="277"/>
      <c r="S109" s="275"/>
      <c r="T109" s="275"/>
      <c r="U109" s="275"/>
      <c r="V109" s="275"/>
      <c r="W109" s="275"/>
      <c r="X109" s="275"/>
    </row>
    <row r="110" spans="1:24" x14ac:dyDescent="0.2">
      <c r="A110" s="276" t="str">
        <f t="shared" si="13"/>
        <v>SOP</v>
      </c>
      <c r="B110" s="415"/>
      <c r="C110" s="277" t="s">
        <v>104</v>
      </c>
      <c r="D110" s="277"/>
      <c r="E110" s="273">
        <v>0</v>
      </c>
      <c r="F110" s="271">
        <v>1</v>
      </c>
      <c r="G110" s="416"/>
      <c r="H110" s="416"/>
      <c r="I110" s="427">
        <f t="shared" si="20"/>
        <v>0</v>
      </c>
      <c r="J110" s="277"/>
      <c r="K110" s="457">
        <v>6029</v>
      </c>
      <c r="L110" s="458" t="s">
        <v>103</v>
      </c>
      <c r="M110" s="306">
        <f t="shared" si="21"/>
        <v>0</v>
      </c>
      <c r="N110" s="277"/>
      <c r="O110" s="307"/>
      <c r="P110" s="277"/>
      <c r="Q110" s="306"/>
      <c r="R110" s="277"/>
      <c r="S110" s="275"/>
      <c r="T110" s="275"/>
      <c r="U110" s="275"/>
      <c r="V110" s="275"/>
      <c r="W110" s="275"/>
      <c r="X110" s="275"/>
    </row>
    <row r="111" spans="1:24" x14ac:dyDescent="0.2">
      <c r="A111" s="276" t="str">
        <f t="shared" si="13"/>
        <v>SOP</v>
      </c>
      <c r="B111" s="415"/>
      <c r="C111" s="279" t="s">
        <v>105</v>
      </c>
      <c r="D111" s="277" t="s">
        <v>106</v>
      </c>
      <c r="E111" s="273">
        <v>0</v>
      </c>
      <c r="F111" s="271">
        <v>1</v>
      </c>
      <c r="G111" s="416"/>
      <c r="H111" s="416"/>
      <c r="I111" s="427">
        <f t="shared" ref="I111:I113" si="22">E111*F111</f>
        <v>0</v>
      </c>
      <c r="J111" s="277"/>
      <c r="K111" s="457">
        <v>6059</v>
      </c>
      <c r="L111" s="458" t="s">
        <v>107</v>
      </c>
      <c r="M111" s="306">
        <f>IF(A111="","",(I111))</f>
        <v>0</v>
      </c>
      <c r="N111" s="277"/>
      <c r="O111" s="307"/>
      <c r="P111" s="277"/>
      <c r="Q111" s="306"/>
      <c r="R111" s="277"/>
      <c r="S111" s="275"/>
      <c r="T111" s="275"/>
      <c r="U111" s="275"/>
      <c r="V111" s="275"/>
      <c r="W111" s="275"/>
      <c r="X111" s="275"/>
    </row>
    <row r="112" spans="1:24" x14ac:dyDescent="0.2">
      <c r="A112" s="276" t="str">
        <f t="shared" si="13"/>
        <v>SOP</v>
      </c>
      <c r="B112" s="415"/>
      <c r="C112" s="277" t="s">
        <v>104</v>
      </c>
      <c r="D112" s="277"/>
      <c r="E112" s="273">
        <v>0</v>
      </c>
      <c r="F112" s="271">
        <v>1</v>
      </c>
      <c r="G112" s="416"/>
      <c r="H112" s="416"/>
      <c r="I112" s="427">
        <f t="shared" si="22"/>
        <v>0</v>
      </c>
      <c r="J112" s="277"/>
      <c r="K112" s="457">
        <v>6059</v>
      </c>
      <c r="L112" s="458" t="s">
        <v>107</v>
      </c>
      <c r="M112" s="306">
        <f t="shared" ref="M112:M113" si="23">IF(A112="","",(I112))</f>
        <v>0</v>
      </c>
      <c r="N112" s="277"/>
      <c r="O112" s="307"/>
      <c r="P112" s="277"/>
      <c r="Q112" s="306"/>
      <c r="R112" s="277"/>
      <c r="S112" s="275"/>
      <c r="T112" s="275"/>
      <c r="U112" s="275"/>
      <c r="V112" s="275"/>
      <c r="W112" s="275"/>
      <c r="X112" s="275"/>
    </row>
    <row r="113" spans="1:24" x14ac:dyDescent="0.2">
      <c r="A113" s="276" t="str">
        <f t="shared" si="13"/>
        <v>SOP</v>
      </c>
      <c r="B113" s="415"/>
      <c r="C113" s="277" t="s">
        <v>104</v>
      </c>
      <c r="D113" s="277"/>
      <c r="E113" s="273">
        <v>0</v>
      </c>
      <c r="F113" s="271">
        <v>1</v>
      </c>
      <c r="G113" s="416"/>
      <c r="H113" s="416"/>
      <c r="I113" s="427">
        <f t="shared" si="22"/>
        <v>0</v>
      </c>
      <c r="J113" s="277"/>
      <c r="K113" s="457">
        <v>6059</v>
      </c>
      <c r="L113" s="458" t="s">
        <v>107</v>
      </c>
      <c r="M113" s="306">
        <f t="shared" si="23"/>
        <v>0</v>
      </c>
      <c r="N113" s="277"/>
      <c r="O113" s="307"/>
      <c r="P113" s="277"/>
      <c r="Q113" s="306"/>
      <c r="R113" s="277"/>
      <c r="S113" s="275"/>
      <c r="T113" s="275"/>
      <c r="U113" s="275"/>
      <c r="V113" s="275"/>
      <c r="W113" s="275"/>
      <c r="X113" s="275"/>
    </row>
    <row r="114" spans="1:24" x14ac:dyDescent="0.2">
      <c r="A114" s="276" t="str">
        <f t="shared" si="13"/>
        <v>SOP</v>
      </c>
      <c r="B114" s="584" t="s">
        <v>108</v>
      </c>
      <c r="C114" s="461"/>
      <c r="D114" s="461"/>
      <c r="E114" s="461"/>
      <c r="F114" s="461"/>
      <c r="G114" s="461"/>
      <c r="H114" s="461"/>
      <c r="I114" s="585">
        <f>SUM(I115:I119)</f>
        <v>100</v>
      </c>
      <c r="J114" s="277"/>
      <c r="K114" s="305"/>
      <c r="L114" s="277"/>
      <c r="M114" s="306"/>
      <c r="N114" s="277"/>
      <c r="O114" s="307"/>
      <c r="P114" s="277"/>
      <c r="Q114" s="306"/>
      <c r="R114" s="277"/>
      <c r="S114" s="275"/>
      <c r="T114" s="275"/>
      <c r="U114" s="275"/>
      <c r="V114" s="275"/>
      <c r="W114" s="275"/>
      <c r="X114" s="275"/>
    </row>
    <row r="115" spans="1:24" x14ac:dyDescent="0.2">
      <c r="A115" s="276" t="str">
        <f t="shared" si="13"/>
        <v>SOP</v>
      </c>
      <c r="B115" s="462"/>
      <c r="C115" s="293" t="s">
        <v>109</v>
      </c>
      <c r="D115" s="293"/>
      <c r="E115" s="273">
        <v>50</v>
      </c>
      <c r="F115" s="328"/>
      <c r="G115" s="463"/>
      <c r="H115" s="463"/>
      <c r="I115" s="464">
        <f>E115</f>
        <v>50</v>
      </c>
      <c r="J115" s="277"/>
      <c r="K115" s="305">
        <v>616</v>
      </c>
      <c r="L115" s="277" t="s">
        <v>108</v>
      </c>
      <c r="M115" s="306">
        <f t="shared" ref="M115:M119" si="24">IF(A115="","",(I115))</f>
        <v>50</v>
      </c>
      <c r="N115" s="277"/>
      <c r="O115" s="307"/>
      <c r="P115" s="277"/>
      <c r="Q115" s="306"/>
      <c r="R115" s="277"/>
      <c r="S115" s="275"/>
      <c r="T115" s="275"/>
      <c r="U115" s="275"/>
      <c r="V115" s="275"/>
      <c r="W115" s="275"/>
      <c r="X115" s="275"/>
    </row>
    <row r="116" spans="1:24" x14ac:dyDescent="0.2">
      <c r="A116" s="276" t="str">
        <f t="shared" si="13"/>
        <v>SOP</v>
      </c>
      <c r="B116" s="465"/>
      <c r="C116" s="277" t="s">
        <v>110</v>
      </c>
      <c r="D116" s="277"/>
      <c r="E116" s="273">
        <v>50</v>
      </c>
      <c r="F116" s="328"/>
      <c r="G116" s="466"/>
      <c r="H116" s="466"/>
      <c r="I116" s="467">
        <f>E116</f>
        <v>50</v>
      </c>
      <c r="J116" s="277"/>
      <c r="K116" s="305">
        <v>616</v>
      </c>
      <c r="L116" s="277" t="s">
        <v>108</v>
      </c>
      <c r="M116" s="306">
        <f t="shared" si="24"/>
        <v>50</v>
      </c>
      <c r="N116" s="277"/>
      <c r="O116" s="307"/>
      <c r="P116" s="277"/>
      <c r="Q116" s="306"/>
      <c r="R116" s="277"/>
      <c r="S116" s="275"/>
      <c r="T116" s="275"/>
      <c r="U116" s="275"/>
      <c r="V116" s="275"/>
      <c r="W116" s="275"/>
      <c r="X116" s="275"/>
    </row>
    <row r="117" spans="1:24" x14ac:dyDescent="0.2">
      <c r="A117" s="276" t="str">
        <f t="shared" si="13"/>
        <v>SOP</v>
      </c>
      <c r="B117" s="465"/>
      <c r="C117" s="277" t="s">
        <v>104</v>
      </c>
      <c r="D117" s="277"/>
      <c r="E117" s="273">
        <v>0</v>
      </c>
      <c r="F117" s="328"/>
      <c r="G117" s="466"/>
      <c r="H117" s="466"/>
      <c r="I117" s="467">
        <f t="shared" ref="I117:I118" si="25">E117</f>
        <v>0</v>
      </c>
      <c r="J117" s="277"/>
      <c r="K117" s="305">
        <v>616</v>
      </c>
      <c r="L117" s="277" t="s">
        <v>108</v>
      </c>
      <c r="M117" s="306">
        <f t="shared" ref="M117:M118" si="26">IF(A117="","",(I117))</f>
        <v>0</v>
      </c>
      <c r="N117" s="277"/>
      <c r="O117" s="307"/>
      <c r="P117" s="277"/>
      <c r="Q117" s="306"/>
      <c r="R117" s="277"/>
      <c r="S117" s="275"/>
      <c r="T117" s="275"/>
      <c r="U117" s="275"/>
      <c r="V117" s="275"/>
      <c r="W117" s="275"/>
      <c r="X117" s="275"/>
    </row>
    <row r="118" spans="1:24" x14ac:dyDescent="0.2">
      <c r="A118" s="276" t="str">
        <f t="shared" si="13"/>
        <v>SOP</v>
      </c>
      <c r="B118" s="465"/>
      <c r="C118" s="277" t="s">
        <v>104</v>
      </c>
      <c r="D118" s="277"/>
      <c r="E118" s="273">
        <v>0</v>
      </c>
      <c r="F118" s="328"/>
      <c r="G118" s="466"/>
      <c r="H118" s="466"/>
      <c r="I118" s="467">
        <f t="shared" si="25"/>
        <v>0</v>
      </c>
      <c r="J118" s="277"/>
      <c r="K118" s="305">
        <v>616</v>
      </c>
      <c r="L118" s="277" t="s">
        <v>108</v>
      </c>
      <c r="M118" s="306">
        <f t="shared" si="26"/>
        <v>0</v>
      </c>
      <c r="N118" s="277"/>
      <c r="O118" s="307"/>
      <c r="P118" s="277"/>
      <c r="Q118" s="306"/>
      <c r="R118" s="277"/>
      <c r="S118" s="275"/>
      <c r="T118" s="275"/>
      <c r="U118" s="275"/>
      <c r="V118" s="275"/>
      <c r="W118" s="275"/>
      <c r="X118" s="275"/>
    </row>
    <row r="119" spans="1:24" x14ac:dyDescent="0.2">
      <c r="A119" s="276" t="str">
        <f t="shared" si="13"/>
        <v>SOP</v>
      </c>
      <c r="B119" s="468"/>
      <c r="C119" s="302" t="s">
        <v>104</v>
      </c>
      <c r="D119" s="302"/>
      <c r="E119" s="274">
        <v>0</v>
      </c>
      <c r="F119" s="334"/>
      <c r="G119" s="469"/>
      <c r="H119" s="469"/>
      <c r="I119" s="470">
        <f>E119</f>
        <v>0</v>
      </c>
      <c r="J119" s="277"/>
      <c r="K119" s="305">
        <v>616</v>
      </c>
      <c r="L119" s="277" t="s">
        <v>108</v>
      </c>
      <c r="M119" s="306">
        <f t="shared" si="24"/>
        <v>0</v>
      </c>
      <c r="N119" s="277"/>
      <c r="O119" s="307"/>
      <c r="P119" s="277"/>
      <c r="Q119" s="306"/>
      <c r="R119" s="277"/>
      <c r="S119" s="275"/>
      <c r="T119" s="275"/>
      <c r="U119" s="275"/>
      <c r="V119" s="275"/>
      <c r="W119" s="275"/>
      <c r="X119" s="275"/>
    </row>
    <row r="120" spans="1:24" x14ac:dyDescent="0.2">
      <c r="A120" s="276" t="str">
        <f t="shared" si="13"/>
        <v>SOP</v>
      </c>
      <c r="B120" s="582" t="s">
        <v>111</v>
      </c>
      <c r="C120" s="550"/>
      <c r="D120" s="550"/>
      <c r="E120" s="550"/>
      <c r="F120" s="550"/>
      <c r="G120" s="550"/>
      <c r="H120" s="550"/>
      <c r="I120" s="583">
        <f>SUM(I121:I124)</f>
        <v>5</v>
      </c>
      <c r="J120" s="277"/>
      <c r="K120" s="305"/>
      <c r="L120" s="277"/>
      <c r="M120" s="306"/>
      <c r="N120" s="277"/>
      <c r="O120" s="307"/>
      <c r="P120" s="277"/>
      <c r="Q120" s="306"/>
      <c r="R120" s="277"/>
      <c r="S120" s="275"/>
      <c r="T120" s="275"/>
      <c r="U120" s="275"/>
      <c r="V120" s="275"/>
      <c r="W120" s="275"/>
      <c r="X120" s="275"/>
    </row>
    <row r="121" spans="1:24" x14ac:dyDescent="0.2">
      <c r="A121" s="276" t="str">
        <f t="shared" si="13"/>
        <v>SOP</v>
      </c>
      <c r="B121" s="462"/>
      <c r="C121" s="293" t="s">
        <v>112</v>
      </c>
      <c r="D121" s="293"/>
      <c r="E121" s="273">
        <v>5</v>
      </c>
      <c r="F121" s="328"/>
      <c r="G121" s="463"/>
      <c r="H121" s="463"/>
      <c r="I121" s="464">
        <f>E121</f>
        <v>5</v>
      </c>
      <c r="J121" s="277"/>
      <c r="K121" s="305">
        <v>627</v>
      </c>
      <c r="L121" s="277" t="s">
        <v>111</v>
      </c>
      <c r="M121" s="306">
        <f>IF(A121="","",(I121))</f>
        <v>5</v>
      </c>
      <c r="N121" s="277"/>
      <c r="O121" s="307"/>
      <c r="P121" s="277"/>
      <c r="Q121" s="306"/>
      <c r="R121" s="277"/>
      <c r="S121" s="275"/>
      <c r="T121" s="275"/>
      <c r="U121" s="275"/>
      <c r="V121" s="275"/>
      <c r="W121" s="275"/>
      <c r="X121" s="275"/>
    </row>
    <row r="122" spans="1:24" x14ac:dyDescent="0.2">
      <c r="A122" s="276" t="str">
        <f t="shared" si="13"/>
        <v>SOP</v>
      </c>
      <c r="B122" s="465"/>
      <c r="C122" s="277" t="s">
        <v>113</v>
      </c>
      <c r="D122" s="277"/>
      <c r="E122" s="273">
        <v>0</v>
      </c>
      <c r="F122" s="328"/>
      <c r="G122" s="466"/>
      <c r="H122" s="466"/>
      <c r="I122" s="467">
        <f>E122</f>
        <v>0</v>
      </c>
      <c r="J122" s="277"/>
      <c r="K122" s="305">
        <v>627</v>
      </c>
      <c r="L122" s="277" t="s">
        <v>111</v>
      </c>
      <c r="M122" s="306">
        <f t="shared" ref="M122:M124" si="27">IF(A122="","",(I122))</f>
        <v>0</v>
      </c>
      <c r="N122" s="277"/>
      <c r="O122" s="307"/>
      <c r="P122" s="277"/>
      <c r="Q122" s="306"/>
      <c r="R122" s="277"/>
      <c r="S122" s="275"/>
      <c r="T122" s="275"/>
      <c r="U122" s="275"/>
      <c r="V122" s="275"/>
      <c r="W122" s="275"/>
      <c r="X122" s="275"/>
    </row>
    <row r="123" spans="1:24" x14ac:dyDescent="0.2">
      <c r="A123" s="276" t="str">
        <f t="shared" si="13"/>
        <v>SOP</v>
      </c>
      <c r="B123" s="465"/>
      <c r="C123" s="277" t="s">
        <v>114</v>
      </c>
      <c r="D123" s="277"/>
      <c r="E123" s="273">
        <v>0</v>
      </c>
      <c r="F123" s="328"/>
      <c r="G123" s="466"/>
      <c r="H123" s="466"/>
      <c r="I123" s="467">
        <f>E123</f>
        <v>0</v>
      </c>
      <c r="J123" s="277"/>
      <c r="K123" s="305">
        <v>627</v>
      </c>
      <c r="L123" s="277" t="s">
        <v>111</v>
      </c>
      <c r="M123" s="306">
        <f t="shared" ref="M123" si="28">IF(A123="","",(I123))</f>
        <v>0</v>
      </c>
      <c r="N123" s="277"/>
      <c r="O123" s="307"/>
      <c r="P123" s="277"/>
      <c r="Q123" s="306"/>
      <c r="R123" s="277"/>
      <c r="S123" s="275"/>
      <c r="T123" s="275"/>
      <c r="U123" s="275"/>
      <c r="V123" s="275"/>
      <c r="W123" s="275"/>
      <c r="X123" s="275"/>
    </row>
    <row r="124" spans="1:24" x14ac:dyDescent="0.2">
      <c r="A124" s="276" t="str">
        <f t="shared" si="13"/>
        <v>SOP</v>
      </c>
      <c r="B124" s="465"/>
      <c r="C124" s="277" t="s">
        <v>104</v>
      </c>
      <c r="D124" s="277"/>
      <c r="E124" s="273">
        <v>0</v>
      </c>
      <c r="F124" s="328"/>
      <c r="G124" s="466"/>
      <c r="H124" s="466"/>
      <c r="I124" s="467">
        <f t="shared" ref="I124" si="29">E124</f>
        <v>0</v>
      </c>
      <c r="J124" s="277"/>
      <c r="K124" s="305">
        <v>627</v>
      </c>
      <c r="L124" s="277" t="s">
        <v>111</v>
      </c>
      <c r="M124" s="306">
        <f t="shared" si="27"/>
        <v>0</v>
      </c>
      <c r="N124" s="277"/>
      <c r="O124" s="307"/>
      <c r="P124" s="277"/>
      <c r="Q124" s="306"/>
      <c r="R124" s="277"/>
      <c r="S124" s="275"/>
      <c r="T124" s="275"/>
      <c r="U124" s="275"/>
      <c r="V124" s="275"/>
      <c r="W124" s="275"/>
      <c r="X124" s="275"/>
    </row>
    <row r="125" spans="1:24" x14ac:dyDescent="0.2">
      <c r="A125" s="276" t="str">
        <f t="shared" si="13"/>
        <v>SOP</v>
      </c>
      <c r="B125" s="590" t="s">
        <v>115</v>
      </c>
      <c r="C125" s="591"/>
      <c r="D125" s="591"/>
      <c r="E125" s="471" t="s">
        <v>92</v>
      </c>
      <c r="F125" s="471" t="s">
        <v>93</v>
      </c>
      <c r="G125" s="592"/>
      <c r="H125" s="592"/>
      <c r="I125" s="593">
        <f>SUM(I126:I131)</f>
        <v>239.2</v>
      </c>
      <c r="J125" s="277"/>
      <c r="K125" s="305"/>
      <c r="L125" s="277"/>
      <c r="M125" s="306"/>
      <c r="N125" s="277"/>
      <c r="O125" s="307"/>
      <c r="P125" s="277"/>
      <c r="Q125" s="306"/>
      <c r="R125" s="277"/>
      <c r="S125" s="275"/>
      <c r="T125" s="275"/>
      <c r="U125" s="275"/>
      <c r="V125" s="275"/>
      <c r="W125" s="275"/>
      <c r="X125" s="275"/>
    </row>
    <row r="126" spans="1:24" x14ac:dyDescent="0.2">
      <c r="A126" s="276" t="str">
        <f t="shared" si="13"/>
        <v>SOP</v>
      </c>
      <c r="B126" s="472"/>
      <c r="C126" s="293" t="s">
        <v>116</v>
      </c>
      <c r="D126" s="291"/>
      <c r="E126" s="271">
        <v>229</v>
      </c>
      <c r="F126" s="271">
        <v>1</v>
      </c>
      <c r="G126" s="473"/>
      <c r="H126" s="473"/>
      <c r="I126" s="474">
        <f>F126*E126</f>
        <v>229</v>
      </c>
      <c r="J126" s="277"/>
      <c r="K126" s="457">
        <v>626</v>
      </c>
      <c r="L126" s="458" t="s">
        <v>117</v>
      </c>
      <c r="M126" s="306">
        <f t="shared" ref="M126:M131" si="30">IF(A126="","",(I126))</f>
        <v>229</v>
      </c>
      <c r="N126" s="277"/>
      <c r="O126" s="307"/>
      <c r="P126" s="277"/>
      <c r="Q126" s="306"/>
      <c r="R126" s="277"/>
      <c r="S126" s="275"/>
      <c r="T126" s="275"/>
      <c r="U126" s="275"/>
      <c r="V126" s="275"/>
      <c r="W126" s="275"/>
      <c r="X126" s="275"/>
    </row>
    <row r="127" spans="1:24" x14ac:dyDescent="0.2">
      <c r="A127" s="276" t="str">
        <f t="shared" si="13"/>
        <v>SOP</v>
      </c>
      <c r="B127" s="357"/>
      <c r="C127" s="279" t="s">
        <v>118</v>
      </c>
      <c r="D127" s="277"/>
      <c r="E127" s="273">
        <v>1.7</v>
      </c>
      <c r="F127" s="271">
        <v>6</v>
      </c>
      <c r="G127" s="358"/>
      <c r="H127" s="358"/>
      <c r="I127" s="363">
        <f>F127*E127</f>
        <v>10.199999999999999</v>
      </c>
      <c r="J127" s="277"/>
      <c r="K127" s="457">
        <v>626</v>
      </c>
      <c r="L127" s="458" t="s">
        <v>117</v>
      </c>
      <c r="M127" s="306">
        <f t="shared" si="30"/>
        <v>10.199999999999999</v>
      </c>
      <c r="N127" s="277"/>
      <c r="O127" s="307"/>
      <c r="P127" s="277"/>
      <c r="Q127" s="306"/>
      <c r="R127" s="277"/>
      <c r="S127" s="275"/>
      <c r="T127" s="275"/>
      <c r="U127" s="275"/>
      <c r="V127" s="275"/>
      <c r="W127" s="275"/>
      <c r="X127" s="275"/>
    </row>
    <row r="128" spans="1:24" x14ac:dyDescent="0.2">
      <c r="A128" s="276" t="str">
        <f t="shared" si="13"/>
        <v>SOP</v>
      </c>
      <c r="B128" s="357"/>
      <c r="C128" s="279" t="s">
        <v>119</v>
      </c>
      <c r="D128" s="277"/>
      <c r="E128" s="273">
        <v>0</v>
      </c>
      <c r="F128" s="271">
        <v>0</v>
      </c>
      <c r="G128" s="358"/>
      <c r="H128" s="358"/>
      <c r="I128" s="363">
        <f>F128*E128</f>
        <v>0</v>
      </c>
      <c r="J128" s="277"/>
      <c r="K128" s="457">
        <v>626</v>
      </c>
      <c r="L128" s="458" t="s">
        <v>117</v>
      </c>
      <c r="M128" s="306">
        <f t="shared" si="30"/>
        <v>0</v>
      </c>
      <c r="N128" s="277"/>
      <c r="O128" s="307"/>
      <c r="P128" s="277"/>
      <c r="Q128" s="306"/>
      <c r="R128" s="277"/>
      <c r="S128" s="275"/>
      <c r="T128" s="275"/>
      <c r="U128" s="275"/>
      <c r="V128" s="275"/>
      <c r="W128" s="275"/>
      <c r="X128" s="275"/>
    </row>
    <row r="129" spans="1:24" x14ac:dyDescent="0.2">
      <c r="A129" s="276" t="str">
        <f t="shared" si="13"/>
        <v>SOP</v>
      </c>
      <c r="B129" s="357"/>
      <c r="C129" s="279" t="s">
        <v>98</v>
      </c>
      <c r="D129" s="277"/>
      <c r="E129" s="273">
        <v>0</v>
      </c>
      <c r="F129" s="271">
        <v>0</v>
      </c>
      <c r="G129" s="358"/>
      <c r="H129" s="358"/>
      <c r="I129" s="363">
        <f t="shared" ref="I129:I130" si="31">F129*E129</f>
        <v>0</v>
      </c>
      <c r="J129" s="277"/>
      <c r="K129" s="457">
        <v>626</v>
      </c>
      <c r="L129" s="458" t="s">
        <v>117</v>
      </c>
      <c r="M129" s="306">
        <f t="shared" ref="M129:M130" si="32">IF(A129="","",(I129))</f>
        <v>0</v>
      </c>
      <c r="N129" s="277"/>
      <c r="O129" s="307"/>
      <c r="P129" s="277"/>
      <c r="Q129" s="306"/>
      <c r="R129" s="277"/>
      <c r="S129" s="275"/>
      <c r="T129" s="275"/>
      <c r="U129" s="275"/>
      <c r="V129" s="275"/>
      <c r="W129" s="275"/>
      <c r="X129" s="275"/>
    </row>
    <row r="130" spans="1:24" x14ac:dyDescent="0.2">
      <c r="A130" s="276" t="str">
        <f t="shared" si="13"/>
        <v>SOP</v>
      </c>
      <c r="B130" s="357"/>
      <c r="C130" s="279" t="s">
        <v>98</v>
      </c>
      <c r="D130" s="277"/>
      <c r="E130" s="273">
        <v>0</v>
      </c>
      <c r="F130" s="271">
        <v>0</v>
      </c>
      <c r="G130" s="358"/>
      <c r="H130" s="358"/>
      <c r="I130" s="363">
        <f t="shared" si="31"/>
        <v>0</v>
      </c>
      <c r="J130" s="277"/>
      <c r="K130" s="457">
        <v>626</v>
      </c>
      <c r="L130" s="458" t="s">
        <v>117</v>
      </c>
      <c r="M130" s="306">
        <f t="shared" si="32"/>
        <v>0</v>
      </c>
      <c r="N130" s="277"/>
      <c r="O130" s="307"/>
      <c r="P130" s="277"/>
      <c r="Q130" s="306"/>
      <c r="R130" s="277"/>
      <c r="S130" s="275"/>
      <c r="T130" s="275"/>
      <c r="U130" s="275"/>
      <c r="V130" s="275"/>
      <c r="W130" s="275"/>
      <c r="X130" s="275"/>
    </row>
    <row r="131" spans="1:24" x14ac:dyDescent="0.2">
      <c r="A131" s="276" t="str">
        <f t="shared" si="13"/>
        <v>SOP</v>
      </c>
      <c r="B131" s="368"/>
      <c r="C131" s="475" t="s">
        <v>98</v>
      </c>
      <c r="D131" s="302"/>
      <c r="E131" s="274">
        <v>0</v>
      </c>
      <c r="F131" s="272">
        <v>0</v>
      </c>
      <c r="G131" s="369"/>
      <c r="H131" s="369"/>
      <c r="I131" s="371">
        <f>F131*E131</f>
        <v>0</v>
      </c>
      <c r="J131" s="277"/>
      <c r="K131" s="457">
        <v>626</v>
      </c>
      <c r="L131" s="458" t="s">
        <v>117</v>
      </c>
      <c r="M131" s="306">
        <f t="shared" si="30"/>
        <v>0</v>
      </c>
      <c r="N131" s="277"/>
      <c r="O131" s="307"/>
      <c r="P131" s="277"/>
      <c r="Q131" s="306"/>
      <c r="R131" s="277"/>
      <c r="S131" s="275"/>
      <c r="T131" s="275"/>
      <c r="U131" s="275"/>
      <c r="V131" s="275"/>
      <c r="W131" s="275"/>
      <c r="X131" s="275"/>
    </row>
    <row r="132" spans="1:24" x14ac:dyDescent="0.2">
      <c r="A132" s="276" t="str">
        <f t="shared" si="13"/>
        <v>SOP</v>
      </c>
      <c r="B132" s="517" t="s">
        <v>120</v>
      </c>
      <c r="C132" s="518"/>
      <c r="D132" s="518"/>
      <c r="E132" s="476" t="s">
        <v>92</v>
      </c>
      <c r="F132" s="476" t="s">
        <v>93</v>
      </c>
      <c r="G132" s="519"/>
      <c r="H132" s="519"/>
      <c r="I132" s="520">
        <f>SUM(I133:I156)</f>
        <v>3998.3999999999996</v>
      </c>
      <c r="J132" s="277"/>
      <c r="K132" s="305"/>
      <c r="L132" s="277"/>
      <c r="M132" s="306"/>
      <c r="N132" s="277"/>
      <c r="O132" s="307"/>
      <c r="P132" s="277"/>
      <c r="Q132" s="306"/>
      <c r="R132" s="277"/>
      <c r="S132" s="275"/>
      <c r="T132" s="275"/>
      <c r="U132" s="275"/>
      <c r="V132" s="275"/>
      <c r="W132" s="275"/>
      <c r="X132" s="275"/>
    </row>
    <row r="133" spans="1:24" x14ac:dyDescent="0.2">
      <c r="A133" s="276" t="str">
        <f t="shared" si="13"/>
        <v>SOP</v>
      </c>
      <c r="B133" s="479"/>
      <c r="C133" s="673" t="s">
        <v>121</v>
      </c>
      <c r="D133" s="674" t="s">
        <v>122</v>
      </c>
      <c r="E133" s="273">
        <v>560.4</v>
      </c>
      <c r="F133" s="271">
        <v>0</v>
      </c>
      <c r="G133" s="477"/>
      <c r="H133" s="477"/>
      <c r="I133" s="478">
        <f t="shared" ref="I133:I150" si="33">F133*E133</f>
        <v>0</v>
      </c>
      <c r="J133" s="277"/>
      <c r="K133" s="457">
        <v>605</v>
      </c>
      <c r="L133" s="458" t="s">
        <v>123</v>
      </c>
      <c r="M133" s="306">
        <f t="shared" ref="M133:M155" si="34">IF(A133="","",(I133))</f>
        <v>0</v>
      </c>
      <c r="N133" s="277"/>
      <c r="O133" s="307"/>
      <c r="P133" s="277"/>
      <c r="Q133" s="306"/>
      <c r="R133" s="373" t="s">
        <v>124</v>
      </c>
      <c r="S133" s="275"/>
      <c r="T133" s="275"/>
      <c r="U133" s="275"/>
      <c r="V133" s="275"/>
      <c r="W133" s="275"/>
      <c r="X133" s="275"/>
    </row>
    <row r="134" spans="1:24" x14ac:dyDescent="0.2">
      <c r="A134" s="276" t="str">
        <f t="shared" si="13"/>
        <v>SOP</v>
      </c>
      <c r="B134" s="479"/>
      <c r="C134" s="279" t="s">
        <v>125</v>
      </c>
      <c r="D134" s="521" t="s">
        <v>126</v>
      </c>
      <c r="E134" s="273">
        <v>444</v>
      </c>
      <c r="F134" s="271">
        <v>1</v>
      </c>
      <c r="G134" s="477"/>
      <c r="H134" s="477"/>
      <c r="I134" s="478">
        <f t="shared" si="33"/>
        <v>444</v>
      </c>
      <c r="J134" s="277"/>
      <c r="K134" s="457">
        <v>605</v>
      </c>
      <c r="L134" s="458" t="s">
        <v>123</v>
      </c>
      <c r="M134" s="306">
        <f t="shared" si="34"/>
        <v>444</v>
      </c>
      <c r="N134" s="277"/>
      <c r="O134" s="307"/>
      <c r="P134" s="277"/>
      <c r="Q134" s="306"/>
      <c r="R134" s="373" t="s">
        <v>127</v>
      </c>
      <c r="S134" s="275"/>
      <c r="T134" s="275"/>
      <c r="U134" s="275"/>
      <c r="V134" s="275"/>
      <c r="W134" s="275"/>
      <c r="X134" s="275"/>
    </row>
    <row r="135" spans="1:24" x14ac:dyDescent="0.2">
      <c r="A135" s="276" t="str">
        <f t="shared" si="13"/>
        <v>SOP</v>
      </c>
      <c r="B135" s="479"/>
      <c r="C135" s="673" t="s">
        <v>128</v>
      </c>
      <c r="D135" s="674" t="s">
        <v>129</v>
      </c>
      <c r="E135" s="273">
        <v>406.8</v>
      </c>
      <c r="F135" s="271">
        <v>0</v>
      </c>
      <c r="G135" s="477"/>
      <c r="H135" s="477"/>
      <c r="I135" s="478">
        <f t="shared" si="33"/>
        <v>0</v>
      </c>
      <c r="J135" s="277"/>
      <c r="K135" s="457">
        <v>605</v>
      </c>
      <c r="L135" s="458" t="s">
        <v>123</v>
      </c>
      <c r="M135" s="306">
        <f t="shared" si="34"/>
        <v>0</v>
      </c>
      <c r="N135" s="277"/>
      <c r="O135" s="307"/>
      <c r="P135" s="277"/>
      <c r="Q135" s="306"/>
      <c r="R135" s="373" t="s">
        <v>130</v>
      </c>
      <c r="S135" s="275"/>
      <c r="T135" s="275"/>
      <c r="U135" s="275"/>
      <c r="V135" s="275"/>
      <c r="W135" s="275"/>
      <c r="X135" s="275"/>
    </row>
    <row r="136" spans="1:24" x14ac:dyDescent="0.2">
      <c r="A136" s="276" t="str">
        <f t="shared" si="13"/>
        <v>SOP</v>
      </c>
      <c r="B136" s="479"/>
      <c r="C136" s="673" t="s">
        <v>131</v>
      </c>
      <c r="D136" s="674" t="s">
        <v>132</v>
      </c>
      <c r="E136" s="273">
        <v>451.2</v>
      </c>
      <c r="F136" s="271">
        <v>0</v>
      </c>
      <c r="G136" s="477"/>
      <c r="H136" s="477"/>
      <c r="I136" s="478">
        <f t="shared" si="33"/>
        <v>0</v>
      </c>
      <c r="J136" s="277"/>
      <c r="K136" s="457">
        <v>605</v>
      </c>
      <c r="L136" s="458" t="s">
        <v>123</v>
      </c>
      <c r="M136" s="306">
        <f t="shared" si="34"/>
        <v>0</v>
      </c>
      <c r="N136" s="277"/>
      <c r="O136" s="307"/>
      <c r="P136" s="277"/>
      <c r="Q136" s="306"/>
      <c r="R136" s="373" t="s">
        <v>133</v>
      </c>
      <c r="S136" s="275"/>
      <c r="T136" s="275"/>
      <c r="U136" s="275"/>
      <c r="V136" s="275"/>
      <c r="W136" s="275"/>
      <c r="X136" s="275"/>
    </row>
    <row r="137" spans="1:24" x14ac:dyDescent="0.2">
      <c r="A137" s="276" t="str">
        <f t="shared" si="13"/>
        <v>SOP</v>
      </c>
      <c r="B137" s="479"/>
      <c r="C137" s="279" t="s">
        <v>134</v>
      </c>
      <c r="D137" s="521" t="s">
        <v>135</v>
      </c>
      <c r="E137" s="273">
        <v>517.20000000000005</v>
      </c>
      <c r="F137" s="271">
        <v>1</v>
      </c>
      <c r="G137" s="477"/>
      <c r="H137" s="477"/>
      <c r="I137" s="478">
        <f t="shared" si="33"/>
        <v>517.20000000000005</v>
      </c>
      <c r="J137" s="277"/>
      <c r="K137" s="457">
        <v>605</v>
      </c>
      <c r="L137" s="458" t="s">
        <v>123</v>
      </c>
      <c r="M137" s="306">
        <f t="shared" si="34"/>
        <v>517.20000000000005</v>
      </c>
      <c r="N137" s="277"/>
      <c r="O137" s="307"/>
      <c r="P137" s="277"/>
      <c r="Q137" s="306"/>
      <c r="R137" s="373" t="s">
        <v>136</v>
      </c>
      <c r="S137" s="275"/>
      <c r="T137" s="275"/>
      <c r="U137" s="275"/>
      <c r="V137" s="275"/>
      <c r="W137" s="275"/>
      <c r="X137" s="275"/>
    </row>
    <row r="138" spans="1:24" x14ac:dyDescent="0.2">
      <c r="A138" s="276" t="str">
        <f t="shared" si="13"/>
        <v>SOP</v>
      </c>
      <c r="B138" s="479"/>
      <c r="C138" s="675" t="s">
        <v>137</v>
      </c>
      <c r="D138" s="674" t="s">
        <v>138</v>
      </c>
      <c r="E138" s="273">
        <v>458.4</v>
      </c>
      <c r="F138" s="271">
        <v>0</v>
      </c>
      <c r="G138" s="477"/>
      <c r="H138" s="477"/>
      <c r="I138" s="478">
        <f t="shared" si="33"/>
        <v>0</v>
      </c>
      <c r="J138" s="277"/>
      <c r="K138" s="457">
        <v>605</v>
      </c>
      <c r="L138" s="458" t="s">
        <v>123</v>
      </c>
      <c r="M138" s="306">
        <f t="shared" si="34"/>
        <v>0</v>
      </c>
      <c r="N138" s="277"/>
      <c r="O138" s="307"/>
      <c r="P138" s="277"/>
      <c r="Q138" s="306"/>
      <c r="R138" s="670" t="s">
        <v>139</v>
      </c>
      <c r="S138" s="275"/>
      <c r="T138" s="275"/>
      <c r="U138" s="275"/>
      <c r="V138" s="275"/>
      <c r="W138" s="275"/>
      <c r="X138" s="275"/>
    </row>
    <row r="139" spans="1:24" x14ac:dyDescent="0.2">
      <c r="A139" s="276" t="str">
        <f t="shared" si="13"/>
        <v>SOP</v>
      </c>
      <c r="B139" s="479"/>
      <c r="C139" s="675" t="s">
        <v>140</v>
      </c>
      <c r="D139" s="674" t="s">
        <v>141</v>
      </c>
      <c r="E139" s="273">
        <v>405.6</v>
      </c>
      <c r="F139" s="271">
        <v>0</v>
      </c>
      <c r="G139" s="477"/>
      <c r="H139" s="477"/>
      <c r="I139" s="478">
        <f t="shared" si="33"/>
        <v>0</v>
      </c>
      <c r="J139" s="277"/>
      <c r="K139" s="457">
        <v>605</v>
      </c>
      <c r="L139" s="458" t="s">
        <v>123</v>
      </c>
      <c r="M139" s="306">
        <f>IF(A139="","",(I139))</f>
        <v>0</v>
      </c>
      <c r="N139" s="277"/>
      <c r="O139" s="307"/>
      <c r="P139" s="277"/>
      <c r="Q139" s="278"/>
      <c r="R139" s="671" t="s">
        <v>142</v>
      </c>
      <c r="S139" s="275"/>
      <c r="T139" s="275"/>
      <c r="U139" s="275"/>
      <c r="V139" s="275"/>
      <c r="W139" s="275"/>
      <c r="X139" s="275"/>
    </row>
    <row r="140" spans="1:24" x14ac:dyDescent="0.2">
      <c r="A140" s="276" t="str">
        <f t="shared" si="13"/>
        <v>SOP</v>
      </c>
      <c r="B140" s="479"/>
      <c r="C140" s="277" t="s">
        <v>143</v>
      </c>
      <c r="D140" s="521" t="s">
        <v>144</v>
      </c>
      <c r="E140" s="273">
        <v>338.4</v>
      </c>
      <c r="F140" s="271">
        <v>2</v>
      </c>
      <c r="G140" s="477"/>
      <c r="H140" s="477"/>
      <c r="I140" s="478">
        <f t="shared" ref="I140:I142" si="35">F140*E140</f>
        <v>676.8</v>
      </c>
      <c r="J140" s="277"/>
      <c r="K140" s="457">
        <v>605</v>
      </c>
      <c r="L140" s="458" t="s">
        <v>123</v>
      </c>
      <c r="M140" s="306">
        <f>IF(A140="","",(I140))</f>
        <v>676.8</v>
      </c>
      <c r="N140" s="277"/>
      <c r="O140" s="307"/>
      <c r="P140" s="277"/>
      <c r="Q140" s="278"/>
      <c r="R140" s="481" t="s">
        <v>145</v>
      </c>
      <c r="S140" s="275"/>
      <c r="T140" s="275"/>
      <c r="U140" s="275"/>
      <c r="V140" s="275"/>
      <c r="W140" s="275"/>
      <c r="X140" s="275"/>
    </row>
    <row r="141" spans="1:24" x14ac:dyDescent="0.2">
      <c r="A141" s="276" t="str">
        <f t="shared" si="13"/>
        <v>SOP</v>
      </c>
      <c r="B141" s="479"/>
      <c r="C141" s="675" t="s">
        <v>146</v>
      </c>
      <c r="D141" s="674" t="s">
        <v>147</v>
      </c>
      <c r="E141" s="273">
        <v>296.39999999999998</v>
      </c>
      <c r="F141" s="271">
        <v>0</v>
      </c>
      <c r="G141" s="477"/>
      <c r="H141" s="477"/>
      <c r="I141" s="478">
        <f t="shared" si="35"/>
        <v>0</v>
      </c>
      <c r="J141" s="277"/>
      <c r="K141" s="457">
        <v>605</v>
      </c>
      <c r="L141" s="458" t="s">
        <v>123</v>
      </c>
      <c r="M141" s="306">
        <f t="shared" si="34"/>
        <v>0</v>
      </c>
      <c r="N141" s="277"/>
      <c r="O141" s="307"/>
      <c r="P141" s="277"/>
      <c r="Q141" s="278"/>
      <c r="R141" s="481" t="s">
        <v>148</v>
      </c>
      <c r="S141" s="275"/>
      <c r="T141" s="275"/>
      <c r="U141" s="275"/>
      <c r="V141" s="275"/>
      <c r="W141" s="275"/>
      <c r="X141" s="275"/>
    </row>
    <row r="142" spans="1:24" x14ac:dyDescent="0.2">
      <c r="A142" s="276" t="str">
        <f t="shared" si="13"/>
        <v>SOP</v>
      </c>
      <c r="B142" s="479"/>
      <c r="C142" s="675" t="s">
        <v>149</v>
      </c>
      <c r="D142" s="674" t="s">
        <v>150</v>
      </c>
      <c r="E142" s="273">
        <v>252</v>
      </c>
      <c r="F142" s="271">
        <v>0</v>
      </c>
      <c r="G142" s="477"/>
      <c r="H142" s="477"/>
      <c r="I142" s="478">
        <f t="shared" si="35"/>
        <v>0</v>
      </c>
      <c r="J142" s="277"/>
      <c r="K142" s="457">
        <v>605</v>
      </c>
      <c r="L142" s="458" t="s">
        <v>123</v>
      </c>
      <c r="M142" s="306">
        <f t="shared" si="34"/>
        <v>0</v>
      </c>
      <c r="N142" s="277"/>
      <c r="O142" s="307"/>
      <c r="P142" s="277"/>
      <c r="Q142" s="278"/>
      <c r="R142" s="481" t="s">
        <v>151</v>
      </c>
      <c r="S142" s="275"/>
      <c r="T142" s="275"/>
      <c r="U142" s="275"/>
      <c r="V142" s="275"/>
      <c r="W142" s="275"/>
      <c r="X142" s="275"/>
    </row>
    <row r="143" spans="1:24" x14ac:dyDescent="0.2">
      <c r="A143" s="276" t="str">
        <f t="shared" si="13"/>
        <v>SOP</v>
      </c>
      <c r="B143" s="479"/>
      <c r="C143" s="277" t="s">
        <v>152</v>
      </c>
      <c r="D143" s="521" t="s">
        <v>153</v>
      </c>
      <c r="E143" s="273">
        <v>417.6</v>
      </c>
      <c r="F143" s="271">
        <v>1</v>
      </c>
      <c r="G143" s="477"/>
      <c r="H143" s="477"/>
      <c r="I143" s="478">
        <f t="shared" ref="I143" si="36">F143*E143</f>
        <v>417.6</v>
      </c>
      <c r="J143" s="277"/>
      <c r="K143" s="457">
        <v>605</v>
      </c>
      <c r="L143" s="458" t="s">
        <v>123</v>
      </c>
      <c r="M143" s="306">
        <f t="shared" ref="M143" si="37">IF(A143="","",(I143))</f>
        <v>417.6</v>
      </c>
      <c r="N143" s="277"/>
      <c r="O143" s="307"/>
      <c r="P143" s="277"/>
      <c r="Q143" s="278"/>
      <c r="R143" s="481" t="s">
        <v>154</v>
      </c>
      <c r="S143" s="275"/>
      <c r="T143" s="275"/>
      <c r="U143" s="275"/>
      <c r="V143" s="275"/>
      <c r="W143" s="275"/>
      <c r="X143" s="275"/>
    </row>
    <row r="144" spans="1:24" x14ac:dyDescent="0.2">
      <c r="A144" s="276" t="str">
        <f t="shared" si="13"/>
        <v>SOP</v>
      </c>
      <c r="B144" s="479"/>
      <c r="C144" s="277" t="s">
        <v>155</v>
      </c>
      <c r="D144" s="521" t="s">
        <v>156</v>
      </c>
      <c r="E144" s="273">
        <v>303.60000000000002</v>
      </c>
      <c r="F144" s="271">
        <v>1</v>
      </c>
      <c r="G144" s="477"/>
      <c r="H144" s="477"/>
      <c r="I144" s="478">
        <f t="shared" ref="I144:I149" si="38">F144*E144</f>
        <v>303.60000000000002</v>
      </c>
      <c r="J144" s="277"/>
      <c r="K144" s="457">
        <v>605</v>
      </c>
      <c r="L144" s="458" t="s">
        <v>123</v>
      </c>
      <c r="M144" s="306">
        <f t="shared" ref="M144:M149" si="39">IF(A144="","",(I144))</f>
        <v>303.60000000000002</v>
      </c>
      <c r="N144" s="277"/>
      <c r="O144" s="307"/>
      <c r="P144" s="277"/>
      <c r="Q144" s="278"/>
      <c r="R144" s="481" t="s">
        <v>157</v>
      </c>
      <c r="S144" s="275"/>
      <c r="T144" s="275"/>
      <c r="U144" s="275"/>
      <c r="V144" s="275"/>
      <c r="W144" s="275"/>
      <c r="X144" s="275"/>
    </row>
    <row r="145" spans="1:24" x14ac:dyDescent="0.2">
      <c r="A145" s="276" t="str">
        <f t="shared" si="13"/>
        <v>SOP</v>
      </c>
      <c r="B145" s="479"/>
      <c r="C145" s="277" t="s">
        <v>158</v>
      </c>
      <c r="D145" s="521" t="s">
        <v>159</v>
      </c>
      <c r="E145" s="273">
        <v>123.6</v>
      </c>
      <c r="F145" s="271">
        <v>2</v>
      </c>
      <c r="G145" s="477"/>
      <c r="H145" s="477"/>
      <c r="I145" s="478">
        <f t="shared" si="38"/>
        <v>247.2</v>
      </c>
      <c r="J145" s="277"/>
      <c r="K145" s="457">
        <v>605</v>
      </c>
      <c r="L145" s="458" t="s">
        <v>123</v>
      </c>
      <c r="M145" s="306">
        <f t="shared" si="39"/>
        <v>247.2</v>
      </c>
      <c r="N145" s="277"/>
      <c r="O145" s="307"/>
      <c r="P145" s="277"/>
      <c r="Q145" s="278"/>
      <c r="R145" s="481" t="s">
        <v>160</v>
      </c>
      <c r="S145" s="275"/>
      <c r="T145" s="275"/>
      <c r="U145" s="275"/>
      <c r="V145" s="275"/>
      <c r="W145" s="275"/>
      <c r="X145" s="275"/>
    </row>
    <row r="146" spans="1:24" x14ac:dyDescent="0.2">
      <c r="A146" s="276" t="str">
        <f t="shared" si="13"/>
        <v>SOP</v>
      </c>
      <c r="B146" s="479"/>
      <c r="C146" s="277" t="s">
        <v>161</v>
      </c>
      <c r="D146" s="521" t="s">
        <v>162</v>
      </c>
      <c r="E146" s="273">
        <v>393.6</v>
      </c>
      <c r="F146" s="271">
        <v>0</v>
      </c>
      <c r="G146" s="477"/>
      <c r="H146" s="477"/>
      <c r="I146" s="478">
        <f t="shared" si="38"/>
        <v>0</v>
      </c>
      <c r="J146" s="277"/>
      <c r="K146" s="457">
        <v>605</v>
      </c>
      <c r="L146" s="458" t="s">
        <v>123</v>
      </c>
      <c r="M146" s="306">
        <f t="shared" si="39"/>
        <v>0</v>
      </c>
      <c r="N146" s="277"/>
      <c r="O146" s="307"/>
      <c r="P146" s="277"/>
      <c r="Q146" s="278"/>
      <c r="R146" s="481" t="s">
        <v>163</v>
      </c>
      <c r="S146" s="275"/>
      <c r="T146" s="275"/>
      <c r="U146" s="275"/>
      <c r="V146" s="275"/>
      <c r="W146" s="275"/>
      <c r="X146" s="275"/>
    </row>
    <row r="147" spans="1:24" x14ac:dyDescent="0.2">
      <c r="A147" s="276" t="str">
        <f t="shared" si="13"/>
        <v>SOP</v>
      </c>
      <c r="B147" s="479"/>
      <c r="C147" s="277" t="s">
        <v>164</v>
      </c>
      <c r="D147" s="521" t="s">
        <v>165</v>
      </c>
      <c r="E147" s="273">
        <v>415.2</v>
      </c>
      <c r="F147" s="271">
        <v>0</v>
      </c>
      <c r="G147" s="477"/>
      <c r="H147" s="477"/>
      <c r="I147" s="478">
        <f t="shared" si="38"/>
        <v>0</v>
      </c>
      <c r="J147" s="277"/>
      <c r="K147" s="457">
        <v>605</v>
      </c>
      <c r="L147" s="458" t="s">
        <v>123</v>
      </c>
      <c r="M147" s="306">
        <f t="shared" si="39"/>
        <v>0</v>
      </c>
      <c r="N147" s="277"/>
      <c r="O147" s="307"/>
      <c r="P147" s="277"/>
      <c r="Q147" s="278"/>
      <c r="R147" s="481" t="s">
        <v>166</v>
      </c>
      <c r="S147" s="275"/>
      <c r="T147" s="275"/>
      <c r="U147" s="275"/>
      <c r="V147" s="275"/>
      <c r="W147" s="275"/>
      <c r="X147" s="275"/>
    </row>
    <row r="148" spans="1:24" x14ac:dyDescent="0.2">
      <c r="A148" s="276" t="str">
        <f t="shared" si="13"/>
        <v>SOP</v>
      </c>
      <c r="B148" s="479"/>
      <c r="C148" s="277" t="s">
        <v>167</v>
      </c>
      <c r="D148" s="521" t="s">
        <v>168</v>
      </c>
      <c r="E148" s="273">
        <v>278.39999999999998</v>
      </c>
      <c r="F148" s="271">
        <v>5</v>
      </c>
      <c r="G148" s="477"/>
      <c r="H148" s="477"/>
      <c r="I148" s="478">
        <f t="shared" si="38"/>
        <v>1392</v>
      </c>
      <c r="J148" s="277"/>
      <c r="K148" s="457">
        <v>605</v>
      </c>
      <c r="L148" s="458" t="s">
        <v>123</v>
      </c>
      <c r="M148" s="306">
        <f t="shared" si="39"/>
        <v>1392</v>
      </c>
      <c r="N148" s="277"/>
      <c r="O148" s="307"/>
      <c r="P148" s="277"/>
      <c r="Q148" s="278"/>
      <c r="R148" s="481" t="s">
        <v>169</v>
      </c>
      <c r="S148" s="275"/>
      <c r="T148" s="275"/>
      <c r="U148" s="275"/>
      <c r="V148" s="275"/>
      <c r="W148" s="275"/>
      <c r="X148" s="275"/>
    </row>
    <row r="149" spans="1:24" x14ac:dyDescent="0.2">
      <c r="A149" s="276" t="str">
        <f t="shared" si="13"/>
        <v>SOP</v>
      </c>
      <c r="B149" s="479"/>
      <c r="C149" s="277" t="s">
        <v>170</v>
      </c>
      <c r="D149" s="521"/>
      <c r="E149" s="273">
        <v>0</v>
      </c>
      <c r="F149" s="271">
        <v>0</v>
      </c>
      <c r="G149" s="477"/>
      <c r="H149" s="477"/>
      <c r="I149" s="478">
        <f t="shared" si="38"/>
        <v>0</v>
      </c>
      <c r="J149" s="277"/>
      <c r="K149" s="457">
        <v>605</v>
      </c>
      <c r="L149" s="458" t="s">
        <v>123</v>
      </c>
      <c r="M149" s="306">
        <f t="shared" si="39"/>
        <v>0</v>
      </c>
      <c r="N149" s="277"/>
      <c r="O149" s="307"/>
      <c r="P149" s="277"/>
      <c r="Q149" s="278"/>
      <c r="R149" s="481"/>
      <c r="S149" s="275"/>
      <c r="T149" s="275"/>
      <c r="U149" s="275"/>
      <c r="V149" s="275"/>
      <c r="W149" s="275"/>
      <c r="X149" s="275"/>
    </row>
    <row r="150" spans="1:24" x14ac:dyDescent="0.2">
      <c r="A150" s="276" t="str">
        <f t="shared" si="13"/>
        <v>SOP</v>
      </c>
      <c r="B150" s="479"/>
      <c r="C150" s="277" t="s">
        <v>170</v>
      </c>
      <c r="D150" s="521"/>
      <c r="E150" s="273">
        <v>0</v>
      </c>
      <c r="F150" s="271">
        <v>0</v>
      </c>
      <c r="G150" s="477"/>
      <c r="H150" s="477"/>
      <c r="I150" s="478">
        <f t="shared" si="33"/>
        <v>0</v>
      </c>
      <c r="J150" s="277"/>
      <c r="K150" s="457">
        <v>605</v>
      </c>
      <c r="L150" s="458" t="s">
        <v>123</v>
      </c>
      <c r="M150" s="306">
        <f>IF(A150="","",(I150))</f>
        <v>0</v>
      </c>
      <c r="N150" s="277"/>
      <c r="O150" s="307"/>
      <c r="P150" s="277"/>
      <c r="Q150" s="306"/>
      <c r="R150" s="481"/>
      <c r="S150" s="275"/>
      <c r="T150" s="275"/>
      <c r="U150" s="275"/>
      <c r="V150" s="275"/>
      <c r="W150" s="275"/>
      <c r="X150" s="275"/>
    </row>
    <row r="151" spans="1:24" x14ac:dyDescent="0.2">
      <c r="A151" s="276" t="str">
        <f t="shared" si="13"/>
        <v>SOP</v>
      </c>
      <c r="B151" s="479"/>
      <c r="C151" s="277" t="s">
        <v>170</v>
      </c>
      <c r="D151" s="521"/>
      <c r="E151" s="273">
        <v>0</v>
      </c>
      <c r="F151" s="271">
        <v>0</v>
      </c>
      <c r="G151" s="477"/>
      <c r="H151" s="477"/>
      <c r="I151" s="478">
        <f t="shared" ref="I151:I154" si="40">F151*E151</f>
        <v>0</v>
      </c>
      <c r="J151" s="277"/>
      <c r="K151" s="457">
        <v>605</v>
      </c>
      <c r="L151" s="458" t="s">
        <v>123</v>
      </c>
      <c r="M151" s="306">
        <f t="shared" ref="M151:M154" si="41">IF(A151="","",(I151))</f>
        <v>0</v>
      </c>
      <c r="N151" s="277"/>
      <c r="O151" s="307"/>
      <c r="P151" s="277"/>
      <c r="Q151" s="306"/>
      <c r="R151" s="373"/>
      <c r="S151" s="275"/>
      <c r="T151" s="275"/>
      <c r="U151" s="275"/>
      <c r="V151" s="275"/>
      <c r="W151" s="275"/>
      <c r="X151" s="275"/>
    </row>
    <row r="152" spans="1:24" x14ac:dyDescent="0.2">
      <c r="A152" s="276" t="str">
        <f t="shared" si="13"/>
        <v>SOP</v>
      </c>
      <c r="B152" s="479"/>
      <c r="C152" s="277" t="s">
        <v>170</v>
      </c>
      <c r="D152" s="521"/>
      <c r="E152" s="273">
        <v>0</v>
      </c>
      <c r="F152" s="271">
        <v>0</v>
      </c>
      <c r="G152" s="477"/>
      <c r="H152" s="477"/>
      <c r="I152" s="478">
        <f t="shared" si="40"/>
        <v>0</v>
      </c>
      <c r="J152" s="277"/>
      <c r="K152" s="457">
        <v>605</v>
      </c>
      <c r="L152" s="458" t="s">
        <v>123</v>
      </c>
      <c r="M152" s="306">
        <f t="shared" si="41"/>
        <v>0</v>
      </c>
      <c r="N152" s="277"/>
      <c r="O152" s="307"/>
      <c r="P152" s="277"/>
      <c r="Q152" s="306"/>
      <c r="R152" s="277"/>
      <c r="S152" s="275"/>
      <c r="T152" s="275"/>
      <c r="U152" s="275"/>
      <c r="V152" s="275"/>
      <c r="W152" s="275"/>
      <c r="X152" s="275"/>
    </row>
    <row r="153" spans="1:24" x14ac:dyDescent="0.2">
      <c r="A153" s="276" t="str">
        <f t="shared" si="13"/>
        <v>SOP</v>
      </c>
      <c r="B153" s="479"/>
      <c r="C153" s="277" t="s">
        <v>170</v>
      </c>
      <c r="D153" s="521"/>
      <c r="E153" s="273">
        <v>0</v>
      </c>
      <c r="F153" s="271">
        <v>0</v>
      </c>
      <c r="G153" s="477"/>
      <c r="H153" s="477"/>
      <c r="I153" s="478">
        <f t="shared" si="40"/>
        <v>0</v>
      </c>
      <c r="J153" s="277"/>
      <c r="K153" s="457">
        <v>605</v>
      </c>
      <c r="L153" s="458" t="s">
        <v>123</v>
      </c>
      <c r="M153" s="306">
        <f t="shared" si="41"/>
        <v>0</v>
      </c>
      <c r="N153" s="277"/>
      <c r="O153" s="307"/>
      <c r="P153" s="277"/>
      <c r="Q153" s="306"/>
      <c r="R153" s="373"/>
      <c r="S153" s="275"/>
      <c r="T153" s="275"/>
      <c r="U153" s="275"/>
      <c r="V153" s="275"/>
      <c r="W153" s="275"/>
      <c r="X153" s="275"/>
    </row>
    <row r="154" spans="1:24" x14ac:dyDescent="0.2">
      <c r="A154" s="276" t="str">
        <f t="shared" si="13"/>
        <v>SOP</v>
      </c>
      <c r="B154" s="479"/>
      <c r="C154" s="277" t="s">
        <v>170</v>
      </c>
      <c r="D154" s="521"/>
      <c r="E154" s="273">
        <v>0</v>
      </c>
      <c r="F154" s="271">
        <v>0</v>
      </c>
      <c r="G154" s="477"/>
      <c r="H154" s="477"/>
      <c r="I154" s="478">
        <f t="shared" si="40"/>
        <v>0</v>
      </c>
      <c r="J154" s="277"/>
      <c r="K154" s="457">
        <v>605</v>
      </c>
      <c r="L154" s="458" t="s">
        <v>123</v>
      </c>
      <c r="M154" s="306">
        <f t="shared" si="41"/>
        <v>0</v>
      </c>
      <c r="N154" s="277"/>
      <c r="O154" s="307"/>
      <c r="P154" s="277"/>
      <c r="Q154" s="306"/>
      <c r="R154" s="373"/>
      <c r="S154" s="275"/>
      <c r="T154" s="275"/>
      <c r="U154" s="275"/>
      <c r="V154" s="275"/>
      <c r="W154" s="275"/>
      <c r="X154" s="275"/>
    </row>
    <row r="155" spans="1:24" x14ac:dyDescent="0.2">
      <c r="A155" s="276" t="str">
        <f t="shared" si="13"/>
        <v>SOP</v>
      </c>
      <c r="B155" s="479"/>
      <c r="C155" s="277" t="s">
        <v>170</v>
      </c>
      <c r="D155" s="521"/>
      <c r="E155" s="273">
        <v>0</v>
      </c>
      <c r="F155" s="271">
        <v>0</v>
      </c>
      <c r="G155" s="477"/>
      <c r="H155" s="477"/>
      <c r="I155" s="478">
        <f>F155*E155</f>
        <v>0</v>
      </c>
      <c r="J155" s="277"/>
      <c r="K155" s="457">
        <v>605</v>
      </c>
      <c r="L155" s="458" t="s">
        <v>123</v>
      </c>
      <c r="M155" s="306">
        <f t="shared" si="34"/>
        <v>0</v>
      </c>
      <c r="N155" s="277"/>
      <c r="O155" s="307"/>
      <c r="P155" s="277"/>
      <c r="Q155" s="306"/>
      <c r="R155" s="277"/>
      <c r="S155" s="275"/>
      <c r="T155" s="275"/>
      <c r="U155" s="275"/>
      <c r="V155" s="275"/>
      <c r="W155" s="275"/>
      <c r="X155" s="275"/>
    </row>
    <row r="156" spans="1:24" x14ac:dyDescent="0.2">
      <c r="A156" s="276" t="str">
        <f t="shared" si="13"/>
        <v>SOP</v>
      </c>
      <c r="B156" s="482"/>
      <c r="C156" s="475" t="s">
        <v>171</v>
      </c>
      <c r="D156" s="522"/>
      <c r="E156" s="273">
        <v>0</v>
      </c>
      <c r="F156" s="483">
        <v>5</v>
      </c>
      <c r="G156" s="484"/>
      <c r="H156" s="484"/>
      <c r="I156" s="485">
        <f>(E156/F156)</f>
        <v>0</v>
      </c>
      <c r="J156" s="277"/>
      <c r="K156" s="457">
        <v>68</v>
      </c>
      <c r="L156" s="458" t="s">
        <v>172</v>
      </c>
      <c r="M156" s="306">
        <f t="shared" ref="M156" si="42">IF(A156="","",(I156))</f>
        <v>0</v>
      </c>
      <c r="N156" s="277"/>
      <c r="O156" s="307"/>
      <c r="P156" s="277"/>
      <c r="Q156" s="306"/>
      <c r="R156" s="277"/>
      <c r="S156" s="275"/>
      <c r="T156" s="275"/>
      <c r="U156" s="275"/>
      <c r="V156" s="275"/>
      <c r="W156" s="275"/>
      <c r="X156" s="275"/>
    </row>
    <row r="157" spans="1:24" x14ac:dyDescent="0.2">
      <c r="A157" s="276" t="str">
        <f t="shared" si="13"/>
        <v>SOP</v>
      </c>
      <c r="B157" s="513" t="s">
        <v>173</v>
      </c>
      <c r="C157" s="487"/>
      <c r="D157" s="594"/>
      <c r="E157" s="486" t="s">
        <v>92</v>
      </c>
      <c r="F157" s="486" t="s">
        <v>93</v>
      </c>
      <c r="G157" s="487"/>
      <c r="H157" s="487"/>
      <c r="I157" s="515">
        <f>SUM(I158:I172)</f>
        <v>110</v>
      </c>
      <c r="J157" s="277"/>
      <c r="K157" s="305"/>
      <c r="L157" s="277"/>
      <c r="M157" s="306"/>
      <c r="N157" s="277"/>
      <c r="O157" s="307"/>
      <c r="P157" s="277"/>
      <c r="Q157" s="306"/>
      <c r="R157" s="277"/>
      <c r="S157" s="275"/>
      <c r="T157" s="275"/>
      <c r="U157" s="275"/>
      <c r="V157" s="275"/>
      <c r="W157" s="275"/>
      <c r="X157" s="275"/>
    </row>
    <row r="158" spans="1:24" x14ac:dyDescent="0.2">
      <c r="A158" s="276" t="str">
        <f t="shared" si="13"/>
        <v>SOP</v>
      </c>
      <c r="B158" s="488"/>
      <c r="C158" s="489" t="s">
        <v>174</v>
      </c>
      <c r="D158" s="293"/>
      <c r="E158" s="273">
        <v>500</v>
      </c>
      <c r="F158" s="271">
        <v>0</v>
      </c>
      <c r="G158" s="490"/>
      <c r="H158" s="490"/>
      <c r="I158" s="491">
        <f t="shared" ref="I158:I170" si="43">F158*E158</f>
        <v>0</v>
      </c>
      <c r="J158" s="277"/>
      <c r="K158" s="305">
        <v>6063</v>
      </c>
      <c r="L158" s="365" t="s">
        <v>173</v>
      </c>
      <c r="M158" s="306">
        <f t="shared" ref="M158:M172" si="44">IF(A158="","",(I158))</f>
        <v>0</v>
      </c>
      <c r="N158" s="277"/>
      <c r="O158" s="307"/>
      <c r="P158" s="277"/>
      <c r="Q158" s="306"/>
      <c r="R158" s="277"/>
      <c r="S158" s="275"/>
      <c r="T158" s="275"/>
      <c r="U158" s="275"/>
      <c r="V158" s="275"/>
      <c r="W158" s="275"/>
      <c r="X158" s="275"/>
    </row>
    <row r="159" spans="1:24" x14ac:dyDescent="0.2">
      <c r="A159" s="276" t="str">
        <f t="shared" si="13"/>
        <v>SOP</v>
      </c>
      <c r="B159" s="492"/>
      <c r="C159" s="277" t="s">
        <v>175</v>
      </c>
      <c r="D159" s="277"/>
      <c r="E159" s="273">
        <v>300</v>
      </c>
      <c r="F159" s="271">
        <v>0</v>
      </c>
      <c r="G159" s="493"/>
      <c r="H159" s="493"/>
      <c r="I159" s="494">
        <f t="shared" si="43"/>
        <v>0</v>
      </c>
      <c r="J159" s="277"/>
      <c r="K159" s="305">
        <v>6063</v>
      </c>
      <c r="L159" s="365" t="s">
        <v>173</v>
      </c>
      <c r="M159" s="306">
        <f t="shared" si="44"/>
        <v>0</v>
      </c>
      <c r="N159" s="277"/>
      <c r="O159" s="307"/>
      <c r="P159" s="277"/>
      <c r="Q159" s="306"/>
      <c r="R159" s="277"/>
      <c r="S159" s="275"/>
      <c r="T159" s="275"/>
      <c r="U159" s="275"/>
      <c r="V159" s="275"/>
      <c r="W159" s="275"/>
      <c r="X159" s="275"/>
    </row>
    <row r="160" spans="1:24" x14ac:dyDescent="0.2">
      <c r="A160" s="276" t="str">
        <f t="shared" si="13"/>
        <v>SOP</v>
      </c>
      <c r="B160" s="492"/>
      <c r="C160" s="277" t="s">
        <v>104</v>
      </c>
      <c r="D160" s="277"/>
      <c r="E160" s="273">
        <v>0</v>
      </c>
      <c r="F160" s="271">
        <v>0</v>
      </c>
      <c r="G160" s="493"/>
      <c r="H160" s="493"/>
      <c r="I160" s="494">
        <f t="shared" ref="I160" si="45">F160*E160</f>
        <v>0</v>
      </c>
      <c r="J160" s="277"/>
      <c r="K160" s="305">
        <v>6063</v>
      </c>
      <c r="L160" s="365" t="s">
        <v>173</v>
      </c>
      <c r="M160" s="306">
        <f t="shared" ref="M160" si="46">IF(A160="","",(I160))</f>
        <v>0</v>
      </c>
      <c r="N160" s="277"/>
      <c r="O160" s="307"/>
      <c r="P160" s="277"/>
      <c r="Q160" s="306"/>
      <c r="R160" s="277"/>
      <c r="S160" s="275"/>
      <c r="T160" s="275"/>
      <c r="U160" s="275"/>
      <c r="V160" s="275"/>
      <c r="W160" s="275"/>
      <c r="X160" s="275"/>
    </row>
    <row r="161" spans="1:24" x14ac:dyDescent="0.2">
      <c r="A161" s="276" t="str">
        <f t="shared" si="13"/>
        <v>SOP</v>
      </c>
      <c r="B161" s="492"/>
      <c r="C161" s="277" t="s">
        <v>176</v>
      </c>
      <c r="D161" s="277"/>
      <c r="E161" s="273">
        <v>10</v>
      </c>
      <c r="F161" s="271">
        <v>3</v>
      </c>
      <c r="G161" s="493"/>
      <c r="H161" s="493"/>
      <c r="I161" s="494">
        <f t="shared" si="43"/>
        <v>30</v>
      </c>
      <c r="J161" s="277"/>
      <c r="K161" s="305">
        <v>6064</v>
      </c>
      <c r="L161" s="365" t="s">
        <v>177</v>
      </c>
      <c r="M161" s="306">
        <f t="shared" si="44"/>
        <v>30</v>
      </c>
      <c r="N161" s="277"/>
      <c r="O161" s="307"/>
      <c r="P161" s="277"/>
      <c r="Q161" s="306"/>
      <c r="R161" s="277"/>
      <c r="S161" s="275"/>
      <c r="T161" s="275"/>
      <c r="U161" s="275"/>
      <c r="V161" s="275"/>
      <c r="W161" s="275"/>
      <c r="X161" s="275"/>
    </row>
    <row r="162" spans="1:24" x14ac:dyDescent="0.2">
      <c r="A162" s="276" t="str">
        <f t="shared" si="13"/>
        <v>SOP</v>
      </c>
      <c r="B162" s="492"/>
      <c r="C162" s="277" t="s">
        <v>178</v>
      </c>
      <c r="D162" s="277"/>
      <c r="E162" s="273">
        <v>20</v>
      </c>
      <c r="F162" s="271">
        <v>1</v>
      </c>
      <c r="G162" s="493"/>
      <c r="H162" s="493"/>
      <c r="I162" s="494">
        <f t="shared" si="43"/>
        <v>20</v>
      </c>
      <c r="J162" s="277"/>
      <c r="K162" s="305">
        <v>6064</v>
      </c>
      <c r="L162" s="365" t="s">
        <v>177</v>
      </c>
      <c r="M162" s="306">
        <f t="shared" si="44"/>
        <v>20</v>
      </c>
      <c r="N162" s="277"/>
      <c r="O162" s="307"/>
      <c r="P162" s="277"/>
      <c r="Q162" s="306"/>
      <c r="R162" s="277"/>
      <c r="S162" s="275"/>
      <c r="T162" s="275"/>
      <c r="U162" s="275"/>
      <c r="V162" s="275"/>
      <c r="W162" s="275"/>
      <c r="X162" s="275"/>
    </row>
    <row r="163" spans="1:24" x14ac:dyDescent="0.2">
      <c r="A163" s="276" t="str">
        <f t="shared" si="13"/>
        <v>SOP</v>
      </c>
      <c r="B163" s="492"/>
      <c r="C163" s="277" t="s">
        <v>179</v>
      </c>
      <c r="D163" s="277"/>
      <c r="E163" s="273">
        <v>25</v>
      </c>
      <c r="F163" s="271">
        <v>1</v>
      </c>
      <c r="G163" s="493"/>
      <c r="H163" s="493"/>
      <c r="I163" s="494">
        <f t="shared" si="43"/>
        <v>25</v>
      </c>
      <c r="J163" s="277"/>
      <c r="K163" s="305">
        <v>6064</v>
      </c>
      <c r="L163" s="365" t="s">
        <v>177</v>
      </c>
      <c r="M163" s="306">
        <f t="shared" si="44"/>
        <v>25</v>
      </c>
      <c r="N163" s="277"/>
      <c r="O163" s="307"/>
      <c r="P163" s="277"/>
      <c r="Q163" s="306"/>
      <c r="R163" s="277"/>
      <c r="S163" s="275"/>
      <c r="T163" s="275"/>
      <c r="U163" s="275"/>
      <c r="V163" s="275"/>
      <c r="W163" s="275"/>
      <c r="X163" s="275"/>
    </row>
    <row r="164" spans="1:24" x14ac:dyDescent="0.2">
      <c r="A164" s="276" t="str">
        <f t="shared" si="13"/>
        <v>SOP</v>
      </c>
      <c r="B164" s="492"/>
      <c r="C164" s="277" t="s">
        <v>180</v>
      </c>
      <c r="D164" s="277"/>
      <c r="E164" s="273">
        <v>20</v>
      </c>
      <c r="F164" s="271">
        <v>1</v>
      </c>
      <c r="G164" s="493"/>
      <c r="H164" s="493"/>
      <c r="I164" s="494">
        <f t="shared" si="43"/>
        <v>20</v>
      </c>
      <c r="J164" s="277"/>
      <c r="K164" s="305">
        <v>6064</v>
      </c>
      <c r="L164" s="365" t="s">
        <v>177</v>
      </c>
      <c r="M164" s="306">
        <f t="shared" si="44"/>
        <v>20</v>
      </c>
      <c r="N164" s="277"/>
      <c r="O164" s="307"/>
      <c r="P164" s="277"/>
      <c r="Q164" s="306"/>
      <c r="R164" s="277"/>
      <c r="S164" s="275"/>
      <c r="T164" s="275"/>
      <c r="U164" s="275"/>
      <c r="V164" s="275"/>
      <c r="W164" s="275"/>
      <c r="X164" s="275"/>
    </row>
    <row r="165" spans="1:24" x14ac:dyDescent="0.2">
      <c r="A165" s="276" t="str">
        <f t="shared" si="13"/>
        <v>SOP</v>
      </c>
      <c r="B165" s="492"/>
      <c r="C165" s="277" t="s">
        <v>181</v>
      </c>
      <c r="D165" s="277"/>
      <c r="E165" s="273">
        <v>15</v>
      </c>
      <c r="F165" s="271">
        <v>1</v>
      </c>
      <c r="G165" s="493"/>
      <c r="H165" s="493"/>
      <c r="I165" s="494">
        <f t="shared" si="43"/>
        <v>15</v>
      </c>
      <c r="J165" s="277"/>
      <c r="K165" s="305">
        <v>6064</v>
      </c>
      <c r="L165" s="365" t="s">
        <v>177</v>
      </c>
      <c r="M165" s="306">
        <f t="shared" si="44"/>
        <v>15</v>
      </c>
      <c r="N165" s="277"/>
      <c r="O165" s="307"/>
      <c r="P165" s="277"/>
      <c r="Q165" s="306"/>
      <c r="R165" s="277"/>
      <c r="S165" s="275"/>
      <c r="T165" s="275"/>
      <c r="U165" s="275"/>
      <c r="V165" s="275"/>
      <c r="W165" s="275"/>
      <c r="X165" s="275"/>
    </row>
    <row r="166" spans="1:24" x14ac:dyDescent="0.2">
      <c r="A166" s="276" t="str">
        <f t="shared" si="13"/>
        <v>SOP</v>
      </c>
      <c r="B166" s="492"/>
      <c r="C166" s="277" t="s">
        <v>182</v>
      </c>
      <c r="D166" s="277"/>
      <c r="E166" s="273">
        <v>50</v>
      </c>
      <c r="F166" s="271">
        <v>0</v>
      </c>
      <c r="G166" s="493"/>
      <c r="H166" s="493"/>
      <c r="I166" s="494">
        <f t="shared" si="43"/>
        <v>0</v>
      </c>
      <c r="J166" s="277"/>
      <c r="K166" s="305">
        <v>6064</v>
      </c>
      <c r="L166" s="365" t="s">
        <v>177</v>
      </c>
      <c r="M166" s="306">
        <f t="shared" si="44"/>
        <v>0</v>
      </c>
      <c r="N166" s="277"/>
      <c r="O166" s="307"/>
      <c r="P166" s="277"/>
      <c r="Q166" s="306"/>
      <c r="R166" s="277"/>
      <c r="S166" s="275"/>
      <c r="T166" s="275"/>
      <c r="U166" s="275"/>
      <c r="V166" s="275"/>
      <c r="W166" s="275"/>
      <c r="X166" s="275"/>
    </row>
    <row r="167" spans="1:24" x14ac:dyDescent="0.2">
      <c r="A167" s="276" t="str">
        <f t="shared" si="13"/>
        <v>SOP</v>
      </c>
      <c r="B167" s="492"/>
      <c r="C167" s="277" t="s">
        <v>183</v>
      </c>
      <c r="D167" s="277"/>
      <c r="E167" s="273">
        <v>10</v>
      </c>
      <c r="F167" s="271">
        <v>0</v>
      </c>
      <c r="G167" s="493"/>
      <c r="H167" s="493"/>
      <c r="I167" s="494">
        <f t="shared" si="43"/>
        <v>0</v>
      </c>
      <c r="J167" s="277"/>
      <c r="K167" s="305">
        <v>6064</v>
      </c>
      <c r="L167" s="365" t="s">
        <v>177</v>
      </c>
      <c r="M167" s="306">
        <f t="shared" si="44"/>
        <v>0</v>
      </c>
      <c r="N167" s="277"/>
      <c r="O167" s="307"/>
      <c r="P167" s="277"/>
      <c r="Q167" s="306"/>
      <c r="R167" s="277"/>
      <c r="S167" s="275"/>
      <c r="T167" s="275"/>
      <c r="U167" s="275"/>
      <c r="V167" s="275"/>
      <c r="W167" s="275"/>
      <c r="X167" s="275"/>
    </row>
    <row r="168" spans="1:24" x14ac:dyDescent="0.2">
      <c r="A168" s="276" t="str">
        <f t="shared" si="13"/>
        <v>SOP</v>
      </c>
      <c r="B168" s="492"/>
      <c r="C168" s="277" t="s">
        <v>184</v>
      </c>
      <c r="D168" s="277"/>
      <c r="E168" s="273">
        <v>10</v>
      </c>
      <c r="F168" s="271">
        <v>0</v>
      </c>
      <c r="G168" s="493"/>
      <c r="H168" s="493"/>
      <c r="I168" s="494">
        <f t="shared" si="43"/>
        <v>0</v>
      </c>
      <c r="J168" s="277"/>
      <c r="K168" s="305">
        <v>6064</v>
      </c>
      <c r="L168" s="365" t="s">
        <v>177</v>
      </c>
      <c r="M168" s="306">
        <f t="shared" si="44"/>
        <v>0</v>
      </c>
      <c r="N168" s="277"/>
      <c r="O168" s="307"/>
      <c r="P168" s="277"/>
      <c r="Q168" s="306"/>
      <c r="R168" s="277"/>
      <c r="S168" s="275"/>
      <c r="T168" s="275"/>
      <c r="U168" s="275"/>
      <c r="V168" s="275"/>
      <c r="W168" s="275"/>
      <c r="X168" s="275"/>
    </row>
    <row r="169" spans="1:24" x14ac:dyDescent="0.2">
      <c r="A169" s="276" t="str">
        <f t="shared" si="13"/>
        <v>SOP</v>
      </c>
      <c r="B169" s="492"/>
      <c r="C169" s="277" t="s">
        <v>185</v>
      </c>
      <c r="D169" s="277"/>
      <c r="E169" s="273">
        <v>150</v>
      </c>
      <c r="F169" s="271">
        <v>0</v>
      </c>
      <c r="G169" s="493"/>
      <c r="H169" s="493"/>
      <c r="I169" s="494">
        <f t="shared" si="43"/>
        <v>0</v>
      </c>
      <c r="J169" s="277"/>
      <c r="K169" s="305">
        <v>6064</v>
      </c>
      <c r="L169" s="365" t="s">
        <v>177</v>
      </c>
      <c r="M169" s="306">
        <f t="shared" si="44"/>
        <v>0</v>
      </c>
      <c r="N169" s="277"/>
      <c r="O169" s="307"/>
      <c r="P169" s="277"/>
      <c r="Q169" s="306"/>
      <c r="R169" s="277"/>
      <c r="S169" s="275"/>
      <c r="T169" s="275"/>
      <c r="U169" s="275"/>
      <c r="V169" s="275"/>
      <c r="W169" s="275"/>
      <c r="X169" s="275"/>
    </row>
    <row r="170" spans="1:24" x14ac:dyDescent="0.2">
      <c r="A170" s="276" t="str">
        <f t="shared" si="13"/>
        <v>SOP</v>
      </c>
      <c r="B170" s="492"/>
      <c r="C170" s="277" t="s">
        <v>186</v>
      </c>
      <c r="D170" s="277"/>
      <c r="E170" s="273">
        <v>60</v>
      </c>
      <c r="F170" s="271">
        <v>0</v>
      </c>
      <c r="G170" s="493"/>
      <c r="H170" s="493"/>
      <c r="I170" s="494">
        <f t="shared" si="43"/>
        <v>0</v>
      </c>
      <c r="J170" s="277"/>
      <c r="K170" s="305">
        <v>6064</v>
      </c>
      <c r="L170" s="365" t="s">
        <v>177</v>
      </c>
      <c r="M170" s="306">
        <f t="shared" si="44"/>
        <v>0</v>
      </c>
      <c r="N170" s="277"/>
      <c r="O170" s="307"/>
      <c r="P170" s="277"/>
      <c r="Q170" s="306"/>
      <c r="R170" s="277"/>
      <c r="S170" s="275"/>
      <c r="T170" s="275"/>
      <c r="U170" s="275"/>
      <c r="V170" s="275"/>
      <c r="W170" s="275"/>
      <c r="X170" s="275"/>
    </row>
    <row r="171" spans="1:24" x14ac:dyDescent="0.2">
      <c r="A171" s="276" t="str">
        <f t="shared" si="13"/>
        <v>SOP</v>
      </c>
      <c r="B171" s="492"/>
      <c r="C171" s="277" t="s">
        <v>187</v>
      </c>
      <c r="D171" s="277"/>
      <c r="E171" s="273">
        <v>0</v>
      </c>
      <c r="F171" s="271">
        <v>0</v>
      </c>
      <c r="G171" s="493"/>
      <c r="H171" s="493"/>
      <c r="I171" s="494">
        <f t="shared" ref="I171:I172" si="47">F171*E171</f>
        <v>0</v>
      </c>
      <c r="J171" s="277"/>
      <c r="K171" s="305">
        <v>6064</v>
      </c>
      <c r="L171" s="365" t="s">
        <v>177</v>
      </c>
      <c r="M171" s="306">
        <f t="shared" si="44"/>
        <v>0</v>
      </c>
      <c r="N171" s="277"/>
      <c r="O171" s="307"/>
      <c r="P171" s="277"/>
      <c r="Q171" s="306"/>
      <c r="R171" s="277"/>
      <c r="S171" s="275"/>
      <c r="T171" s="275"/>
      <c r="U171" s="275"/>
      <c r="V171" s="275"/>
      <c r="W171" s="275"/>
      <c r="X171" s="275"/>
    </row>
    <row r="172" spans="1:24" x14ac:dyDescent="0.2">
      <c r="A172" s="276" t="str">
        <f t="shared" si="13"/>
        <v>SOP</v>
      </c>
      <c r="B172" s="495"/>
      <c r="C172" s="302" t="s">
        <v>104</v>
      </c>
      <c r="D172" s="302"/>
      <c r="E172" s="274">
        <v>0</v>
      </c>
      <c r="F172" s="272">
        <v>0</v>
      </c>
      <c r="G172" s="496"/>
      <c r="H172" s="496"/>
      <c r="I172" s="497">
        <f t="shared" si="47"/>
        <v>0</v>
      </c>
      <c r="J172" s="277"/>
      <c r="K172" s="305">
        <v>6064</v>
      </c>
      <c r="L172" s="365" t="s">
        <v>177</v>
      </c>
      <c r="M172" s="306">
        <f t="shared" si="44"/>
        <v>0</v>
      </c>
      <c r="N172" s="277"/>
      <c r="O172" s="307"/>
      <c r="P172" s="277"/>
      <c r="Q172" s="306"/>
      <c r="R172" s="277"/>
      <c r="S172" s="275"/>
      <c r="T172" s="275"/>
      <c r="U172" s="275"/>
      <c r="V172" s="275"/>
      <c r="W172" s="275"/>
      <c r="X172" s="275"/>
    </row>
    <row r="173" spans="1:24" x14ac:dyDescent="0.2">
      <c r="A173" s="275"/>
      <c r="B173" s="275"/>
      <c r="C173" s="277"/>
      <c r="D173" s="277"/>
      <c r="E173" s="277"/>
      <c r="F173" s="277"/>
      <c r="G173" s="277"/>
      <c r="H173" s="277"/>
      <c r="I173" s="278"/>
      <c r="J173" s="277"/>
      <c r="K173" s="279"/>
      <c r="L173" s="277"/>
      <c r="M173" s="278"/>
      <c r="N173" s="277"/>
      <c r="O173" s="277"/>
      <c r="P173" s="277"/>
      <c r="Q173" s="278"/>
      <c r="R173" s="277"/>
      <c r="S173" s="275"/>
      <c r="T173" s="275"/>
      <c r="U173" s="275"/>
      <c r="V173" s="275"/>
      <c r="W173" s="275"/>
      <c r="X173" s="275"/>
    </row>
    <row r="174" spans="1:24" x14ac:dyDescent="0.2">
      <c r="A174" s="275"/>
      <c r="B174" s="275"/>
      <c r="C174" s="277"/>
      <c r="D174" s="277"/>
      <c r="E174" s="277"/>
      <c r="F174" s="277"/>
      <c r="G174" s="277"/>
      <c r="H174" s="277"/>
      <c r="I174" s="278"/>
      <c r="J174" s="277"/>
      <c r="K174" s="279"/>
      <c r="L174" s="277"/>
      <c r="M174" s="278"/>
      <c r="N174" s="277"/>
      <c r="O174" s="277"/>
      <c r="P174" s="277"/>
      <c r="Q174" s="278"/>
      <c r="R174" s="277"/>
      <c r="S174" s="275"/>
      <c r="T174" s="275"/>
      <c r="U174" s="275"/>
      <c r="V174" s="275"/>
      <c r="W174" s="275"/>
      <c r="X174" s="275"/>
    </row>
    <row r="175" spans="1:24" x14ac:dyDescent="0.2">
      <c r="A175" s="275"/>
      <c r="B175" s="275"/>
      <c r="C175" s="277"/>
      <c r="D175" s="277"/>
      <c r="E175" s="277"/>
      <c r="F175" s="277"/>
      <c r="G175" s="277"/>
      <c r="H175" s="277"/>
      <c r="I175" s="278"/>
      <c r="J175" s="277"/>
      <c r="K175" s="279"/>
      <c r="L175" s="277"/>
      <c r="M175" s="278"/>
      <c r="N175" s="277"/>
      <c r="O175" s="277"/>
      <c r="P175" s="277"/>
      <c r="Q175" s="278"/>
      <c r="R175" s="277"/>
      <c r="S175" s="275"/>
      <c r="T175" s="275"/>
      <c r="U175" s="275"/>
      <c r="V175" s="275"/>
      <c r="W175" s="275"/>
      <c r="X175" s="275"/>
    </row>
  </sheetData>
  <sheetProtection sheet="1" formatCells="0" insertRows="0"/>
  <mergeCells count="7">
    <mergeCell ref="C1:D1"/>
    <mergeCell ref="E32:G32"/>
    <mergeCell ref="E47:G47"/>
    <mergeCell ref="R10:U11"/>
    <mergeCell ref="R9:U9"/>
    <mergeCell ref="E40:G40"/>
    <mergeCell ref="J4:L6"/>
  </mergeCells>
  <phoneticPr fontId="20" type="noConversion"/>
  <hyperlinks>
    <hyperlink ref="R99" r:id="rId1" xr:uid="{636402F0-C321-4383-87C4-9FD854039242}"/>
    <hyperlink ref="R10" r:id="rId2" xr:uid="{A5368920-7E05-4AE3-8E7D-C146E20D4D42}"/>
    <hyperlink ref="R138" r:id="rId3" xr:uid="{F1DCF455-8E5E-4402-9E00-29CEC5BBF0BF}"/>
    <hyperlink ref="R139" r:id="rId4" xr:uid="{178A16B7-CA3C-4AE6-807B-D762971A8295}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29DD0-697B-4CDD-973B-BDC70347098A}">
  <sheetPr>
    <tabColor rgb="FF002060"/>
    <pageSetUpPr fitToPage="1"/>
  </sheetPr>
  <dimension ref="A1:Q157"/>
  <sheetViews>
    <sheetView showGridLines="0" topLeftCell="A48" zoomScale="130" zoomScaleNormal="130" zoomScaleSheetLayoutView="100" workbookViewId="0">
      <selection activeCell="I74" sqref="I74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4" width="14" style="159" hidden="1" customWidth="1"/>
    <col min="5" max="5" width="14" style="159" customWidth="1"/>
    <col min="6" max="6" width="4.7109375" style="225" customWidth="1"/>
    <col min="7" max="7" width="11.42578125" style="159" customWidth="1"/>
    <col min="8" max="8" width="39.5703125" style="159" customWidth="1"/>
    <col min="9" max="9" width="14.7109375" style="159" customWidth="1"/>
    <col min="10" max="10" width="6.140625" style="159" customWidth="1"/>
    <col min="11" max="11" width="8" style="159" customWidth="1"/>
    <col min="12" max="12" width="71.5703125" style="535" bestFit="1" customWidth="1"/>
    <col min="13" max="15" width="9.7109375" style="159" customWidth="1"/>
    <col min="16" max="16" width="10.28515625" style="159" customWidth="1"/>
    <col min="17" max="16384" width="10.5703125" style="159"/>
  </cols>
  <sheetData>
    <row r="1" spans="1:17" ht="15.95" customHeight="1" x14ac:dyDescent="0.2">
      <c r="A1" s="738" t="s">
        <v>188</v>
      </c>
      <c r="B1" s="738"/>
      <c r="C1" s="738"/>
      <c r="D1" s="738"/>
      <c r="E1" s="738"/>
      <c r="F1" s="738"/>
      <c r="G1" s="738"/>
      <c r="H1" s="738"/>
      <c r="I1" s="738"/>
      <c r="L1" s="746" t="s">
        <v>1105</v>
      </c>
      <c r="M1" s="746"/>
      <c r="N1" s="682"/>
      <c r="O1" s="682"/>
    </row>
    <row r="2" spans="1:17" ht="15.95" customHeight="1" x14ac:dyDescent="0.2">
      <c r="A2" s="745" t="s">
        <v>189</v>
      </c>
      <c r="B2" s="745"/>
      <c r="C2" s="745"/>
      <c r="D2" s="745"/>
      <c r="E2" s="745"/>
      <c r="F2" s="745"/>
      <c r="G2" s="745"/>
      <c r="H2" s="745"/>
      <c r="I2" s="745"/>
      <c r="J2" s="27"/>
      <c r="K2" s="27"/>
      <c r="L2" s="746" t="s">
        <v>1106</v>
      </c>
      <c r="M2" s="746"/>
    </row>
    <row r="3" spans="1:17" ht="15.95" customHeight="1" x14ac:dyDescent="0.2">
      <c r="A3" s="739" t="s">
        <v>190</v>
      </c>
      <c r="B3" s="739"/>
      <c r="C3" s="739"/>
      <c r="D3" s="739"/>
      <c r="E3" s="739"/>
      <c r="F3" s="739"/>
      <c r="G3" s="739"/>
      <c r="H3" s="739"/>
      <c r="I3" s="739"/>
      <c r="J3" s="27"/>
      <c r="K3" s="27"/>
      <c r="L3" s="746" t="s">
        <v>1107</v>
      </c>
      <c r="M3" s="746"/>
    </row>
    <row r="4" spans="1:17" ht="15.95" customHeight="1" x14ac:dyDescent="0.2">
      <c r="A4" s="739" t="s">
        <v>191</v>
      </c>
      <c r="B4" s="739"/>
      <c r="C4" s="739"/>
      <c r="D4" s="739"/>
      <c r="E4" s="739"/>
      <c r="F4" s="739"/>
      <c r="G4" s="739"/>
      <c r="H4" s="739"/>
      <c r="I4" s="739"/>
      <c r="J4" s="27"/>
      <c r="K4" s="27"/>
    </row>
    <row r="5" spans="1:17" ht="15.95" customHeight="1" thickBot="1" x14ac:dyDescent="0.25">
      <c r="A5" s="740"/>
      <c r="B5" s="740"/>
      <c r="C5" s="740"/>
      <c r="D5" s="740"/>
      <c r="E5" s="740"/>
      <c r="F5" s="740"/>
      <c r="G5" s="740"/>
      <c r="H5" s="740"/>
      <c r="I5" s="740"/>
      <c r="J5" s="27"/>
      <c r="K5" s="27"/>
    </row>
    <row r="6" spans="1:17" ht="15.95" customHeight="1" thickBot="1" x14ac:dyDescent="0.25">
      <c r="A6" s="741" t="s">
        <v>192</v>
      </c>
      <c r="B6" s="742"/>
      <c r="C6" s="742"/>
      <c r="D6" s="152" t="s">
        <v>193</v>
      </c>
      <c r="E6" s="678" t="s">
        <v>193</v>
      </c>
      <c r="F6" s="743" t="s">
        <v>194</v>
      </c>
      <c r="G6" s="743"/>
      <c r="H6" s="744"/>
      <c r="I6" s="679" t="s">
        <v>193</v>
      </c>
      <c r="J6" s="27"/>
      <c r="K6" s="27"/>
      <c r="L6" s="543" t="s">
        <v>195</v>
      </c>
      <c r="M6" s="63"/>
      <c r="N6" s="63"/>
      <c r="O6" s="63"/>
      <c r="P6" s="168"/>
    </row>
    <row r="7" spans="1:17" ht="15.95" customHeight="1" x14ac:dyDescent="0.2">
      <c r="A7" s="169" t="s">
        <v>196</v>
      </c>
      <c r="B7" s="170"/>
      <c r="C7" s="171"/>
      <c r="D7" s="172"/>
      <c r="E7" s="172"/>
      <c r="F7" s="166" t="s">
        <v>197</v>
      </c>
      <c r="H7" s="172"/>
      <c r="I7" s="172"/>
      <c r="J7" s="173"/>
      <c r="K7" s="27"/>
    </row>
    <row r="8" spans="1:17" ht="15.95" customHeight="1" x14ac:dyDescent="0.2">
      <c r="A8" s="103">
        <v>60</v>
      </c>
      <c r="B8" s="35" t="s">
        <v>3</v>
      </c>
      <c r="C8" s="99"/>
      <c r="D8" s="157">
        <f>D9+D10+D13+D14+D17+D22+D16</f>
        <v>4208.3999999999996</v>
      </c>
      <c r="E8" s="157">
        <f>ROUNDUP(D8,-1)</f>
        <v>4210</v>
      </c>
      <c r="F8" s="105">
        <v>70</v>
      </c>
      <c r="G8" s="737" t="s">
        <v>198</v>
      </c>
      <c r="H8" s="730"/>
      <c r="I8" s="36">
        <f>SUM(I9,I10,I12)</f>
        <v>0</v>
      </c>
      <c r="J8" s="173"/>
      <c r="K8" s="27"/>
      <c r="L8" s="532" t="s">
        <v>199</v>
      </c>
      <c r="M8" s="63"/>
      <c r="N8" s="63"/>
      <c r="O8" s="63"/>
      <c r="P8" s="168"/>
      <c r="Q8" s="174"/>
    </row>
    <row r="9" spans="1:17" ht="15.95" customHeight="1" x14ac:dyDescent="0.2">
      <c r="A9" s="234">
        <v>601</v>
      </c>
      <c r="B9" s="240" t="s">
        <v>200</v>
      </c>
      <c r="C9" s="236"/>
      <c r="D9" s="241">
        <f>SUMIFS('Fiche Action 1'!M:M,'Fiche Action 1'!K:K,"601")</f>
        <v>0</v>
      </c>
      <c r="E9" s="241">
        <f>ROUNDUP(D9,-1)</f>
        <v>0</v>
      </c>
      <c r="F9" s="234">
        <v>706</v>
      </c>
      <c r="G9" s="240" t="s">
        <v>201</v>
      </c>
      <c r="H9" s="236"/>
      <c r="I9" s="549">
        <v>0</v>
      </c>
      <c r="J9" s="27"/>
      <c r="K9" s="27"/>
      <c r="L9" s="533" t="s">
        <v>202</v>
      </c>
      <c r="M9" s="63"/>
      <c r="N9" s="63"/>
      <c r="O9" s="63"/>
      <c r="P9" s="168"/>
      <c r="Q9" s="174"/>
    </row>
    <row r="10" spans="1:17" ht="15.95" customHeight="1" x14ac:dyDescent="0.2">
      <c r="A10" s="234">
        <v>602</v>
      </c>
      <c r="B10" s="240" t="s">
        <v>94</v>
      </c>
      <c r="C10" s="236"/>
      <c r="D10" s="241">
        <f>SUM(D11:D12)</f>
        <v>100</v>
      </c>
      <c r="E10" s="241">
        <f t="shared" ref="E10:E73" si="0">ROUNDUP(D10,-1)</f>
        <v>100</v>
      </c>
      <c r="F10" s="234">
        <v>707</v>
      </c>
      <c r="G10" s="240" t="s">
        <v>203</v>
      </c>
      <c r="H10" s="236"/>
      <c r="I10" s="549">
        <v>0</v>
      </c>
      <c r="J10" s="27"/>
      <c r="K10" s="27"/>
      <c r="L10" s="534" t="s">
        <v>204</v>
      </c>
      <c r="M10" s="63"/>
      <c r="N10" s="63"/>
      <c r="O10" s="63"/>
      <c r="P10" s="168"/>
      <c r="Q10" s="174"/>
    </row>
    <row r="11" spans="1:17" ht="15.95" customHeight="1" x14ac:dyDescent="0.2">
      <c r="A11" s="230">
        <v>6021</v>
      </c>
      <c r="B11" s="230" t="s">
        <v>205</v>
      </c>
      <c r="C11" s="236"/>
      <c r="D11" s="261">
        <f>SUMIFS('Fiche Action 1'!M:M,'Fiche Action 1'!K:K,"6021")</f>
        <v>100</v>
      </c>
      <c r="E11" s="261">
        <f t="shared" si="0"/>
        <v>100</v>
      </c>
      <c r="F11" s="234"/>
      <c r="G11" s="240"/>
      <c r="H11" s="236"/>
      <c r="I11" s="241"/>
      <c r="J11" s="27"/>
      <c r="K11" s="27"/>
      <c r="M11" s="63"/>
      <c r="N11" s="63"/>
      <c r="O11" s="63"/>
      <c r="P11" s="168"/>
      <c r="Q11" s="174"/>
    </row>
    <row r="12" spans="1:17" ht="15.95" customHeight="1" x14ac:dyDescent="0.2">
      <c r="A12" s="230">
        <v>6029</v>
      </c>
      <c r="B12" s="230" t="s">
        <v>206</v>
      </c>
      <c r="C12" s="231"/>
      <c r="D12" s="261">
        <f>SUMIFS('Fiche Action 1'!M:M,'Fiche Action 1'!K:K,"6029")</f>
        <v>0</v>
      </c>
      <c r="E12" s="261">
        <f t="shared" si="0"/>
        <v>0</v>
      </c>
      <c r="F12" s="234">
        <v>708</v>
      </c>
      <c r="G12" s="240" t="s">
        <v>207</v>
      </c>
      <c r="H12" s="236"/>
      <c r="I12" s="549">
        <v>0</v>
      </c>
      <c r="J12" s="27"/>
      <c r="K12" s="27"/>
      <c r="L12" s="543" t="s">
        <v>208</v>
      </c>
      <c r="M12" s="63"/>
      <c r="N12" s="63"/>
      <c r="O12" s="63"/>
      <c r="P12" s="168"/>
      <c r="Q12" s="174"/>
    </row>
    <row r="13" spans="1:17" ht="15.95" customHeight="1" x14ac:dyDescent="0.2">
      <c r="A13" s="234">
        <v>604</v>
      </c>
      <c r="B13" s="240" t="s">
        <v>209</v>
      </c>
      <c r="C13" s="236"/>
      <c r="D13" s="241">
        <f>SUMIFS('Fiche Action 1'!M:M,'Fiche Action 1'!K:K,"604")</f>
        <v>0</v>
      </c>
      <c r="E13" s="241">
        <f t="shared" si="0"/>
        <v>0</v>
      </c>
      <c r="F13" s="177"/>
      <c r="G13" s="185"/>
      <c r="H13" s="165"/>
      <c r="I13" s="184"/>
      <c r="J13" s="27"/>
      <c r="K13" s="27"/>
      <c r="L13" s="536"/>
      <c r="M13" s="156"/>
      <c r="N13" s="155"/>
      <c r="O13" s="156"/>
      <c r="P13" s="155"/>
      <c r="Q13" s="176"/>
    </row>
    <row r="14" spans="1:17" ht="15.95" customHeight="1" x14ac:dyDescent="0.2">
      <c r="A14" s="234">
        <v>605</v>
      </c>
      <c r="B14" s="240" t="s">
        <v>123</v>
      </c>
      <c r="C14" s="236"/>
      <c r="D14" s="241">
        <f>SUM(D15:D16)</f>
        <v>3998.3999999999996</v>
      </c>
      <c r="E14" s="241">
        <f t="shared" si="0"/>
        <v>4000</v>
      </c>
      <c r="F14" s="177"/>
      <c r="G14" s="185"/>
      <c r="H14" s="165"/>
      <c r="I14" s="184"/>
      <c r="J14" s="27"/>
      <c r="K14" s="27"/>
      <c r="L14" s="537"/>
      <c r="M14" s="156"/>
      <c r="N14" s="155"/>
      <c r="O14" s="156"/>
      <c r="P14" s="155"/>
      <c r="Q14" s="176"/>
    </row>
    <row r="15" spans="1:17" ht="15.95" customHeight="1" x14ac:dyDescent="0.2">
      <c r="A15" s="230">
        <v>605</v>
      </c>
      <c r="B15" s="230" t="s">
        <v>210</v>
      </c>
      <c r="C15" s="231"/>
      <c r="D15" s="261">
        <f>SUMIFS('Fiche Action 1'!M:M,'Fiche Action 4'!K:K,"605")</f>
        <v>3998.3999999999996</v>
      </c>
      <c r="E15" s="261">
        <f t="shared" si="0"/>
        <v>4000</v>
      </c>
      <c r="F15" s="177"/>
      <c r="G15" s="185"/>
      <c r="H15" s="165"/>
      <c r="I15" s="184"/>
      <c r="J15" s="27"/>
      <c r="K15" s="27"/>
      <c r="L15" s="537"/>
      <c r="M15" s="156"/>
      <c r="N15" s="155"/>
      <c r="O15" s="156"/>
      <c r="P15" s="155"/>
      <c r="Q15" s="176"/>
    </row>
    <row r="16" spans="1:17" ht="15.95" customHeight="1" x14ac:dyDescent="0.2">
      <c r="A16" s="230">
        <v>6059</v>
      </c>
      <c r="B16" s="230" t="s">
        <v>211</v>
      </c>
      <c r="C16" s="231"/>
      <c r="D16" s="261">
        <f>SUMIFS('Fiche Action 1'!M:M,'Fiche Action 1'!K:K,"6061")</f>
        <v>0</v>
      </c>
      <c r="E16" s="261">
        <f t="shared" si="0"/>
        <v>0</v>
      </c>
      <c r="F16" s="104"/>
      <c r="H16" s="99"/>
      <c r="I16" s="175"/>
      <c r="J16" s="27"/>
      <c r="K16" s="27"/>
      <c r="L16" s="537"/>
      <c r="M16" s="156"/>
      <c r="N16" s="155"/>
      <c r="O16" s="156"/>
      <c r="P16" s="155"/>
      <c r="Q16" s="176"/>
    </row>
    <row r="17" spans="1:17" ht="15.95" customHeight="1" x14ac:dyDescent="0.2">
      <c r="A17" s="234">
        <v>606</v>
      </c>
      <c r="B17" s="240" t="s">
        <v>212</v>
      </c>
      <c r="C17" s="236"/>
      <c r="D17" s="241">
        <f>SUM(D18:D20)</f>
        <v>110</v>
      </c>
      <c r="E17" s="241">
        <f t="shared" si="0"/>
        <v>110</v>
      </c>
      <c r="F17" s="105">
        <v>73</v>
      </c>
      <c r="G17" s="35" t="s">
        <v>213</v>
      </c>
      <c r="H17" s="99"/>
      <c r="I17" s="548">
        <v>0</v>
      </c>
      <c r="J17" s="27"/>
      <c r="K17" s="27"/>
      <c r="L17" s="537"/>
      <c r="M17" s="156"/>
      <c r="N17" s="155"/>
      <c r="O17" s="156"/>
      <c r="P17" s="155"/>
      <c r="Q17" s="176"/>
    </row>
    <row r="18" spans="1:17" ht="15.95" customHeight="1" x14ac:dyDescent="0.2">
      <c r="A18" s="233">
        <v>6061</v>
      </c>
      <c r="B18" s="232" t="s">
        <v>214</v>
      </c>
      <c r="C18" s="99"/>
      <c r="D18" s="261">
        <f>SUMIFS('Fiche Action 1'!M:M,'Fiche Action 1'!K:K,"6061")</f>
        <v>0</v>
      </c>
      <c r="E18" s="261">
        <f t="shared" si="0"/>
        <v>0</v>
      </c>
      <c r="F18" s="105"/>
      <c r="G18" s="35"/>
      <c r="H18" s="99"/>
      <c r="I18" s="179"/>
      <c r="J18" s="27"/>
      <c r="K18" s="27"/>
      <c r="M18" s="156"/>
      <c r="N18" s="155"/>
      <c r="O18" s="156"/>
      <c r="P18" s="155"/>
      <c r="Q18" s="176"/>
    </row>
    <row r="19" spans="1:17" ht="15.95" customHeight="1" x14ac:dyDescent="0.2">
      <c r="A19" s="233">
        <v>6063</v>
      </c>
      <c r="B19" s="232" t="s">
        <v>215</v>
      </c>
      <c r="C19" s="99"/>
      <c r="D19" s="261">
        <f>SUMIFS('Fiche Action 1'!M:M,'Fiche Action 1'!K:K,"6063")</f>
        <v>0</v>
      </c>
      <c r="E19" s="261">
        <f t="shared" si="0"/>
        <v>0</v>
      </c>
      <c r="F19" s="180"/>
      <c r="G19" s="105"/>
      <c r="H19" s="99"/>
      <c r="I19" s="175"/>
      <c r="J19" s="27"/>
      <c r="K19" s="27"/>
      <c r="L19" s="537"/>
      <c r="M19" s="156"/>
      <c r="N19" s="155"/>
      <c r="O19" s="156"/>
      <c r="P19" s="155"/>
      <c r="Q19" s="176"/>
    </row>
    <row r="20" spans="1:17" ht="15.95" customHeight="1" x14ac:dyDescent="0.2">
      <c r="A20" s="233">
        <v>6064</v>
      </c>
      <c r="B20" s="232" t="s">
        <v>216</v>
      </c>
      <c r="C20" s="99"/>
      <c r="D20" s="261">
        <f>SUMIFS('Fiche Action 1'!M:M,'Fiche Action 1'!K:K,"6064")</f>
        <v>110</v>
      </c>
      <c r="E20" s="261">
        <f t="shared" si="0"/>
        <v>110</v>
      </c>
      <c r="F20" s="105">
        <v>74</v>
      </c>
      <c r="G20" s="35" t="s">
        <v>217</v>
      </c>
      <c r="H20" s="99"/>
      <c r="I20" s="179">
        <f>I21+I25+I28+I32+I37+I42</f>
        <v>3200</v>
      </c>
      <c r="J20" s="27"/>
      <c r="K20" s="27"/>
      <c r="L20" s="537"/>
      <c r="M20" s="156"/>
      <c r="N20" s="155"/>
      <c r="O20" s="156"/>
      <c r="P20" s="155"/>
      <c r="Q20" s="176"/>
    </row>
    <row r="21" spans="1:17" ht="15.95" customHeight="1" x14ac:dyDescent="0.2">
      <c r="A21" s="178"/>
      <c r="B21" s="180"/>
      <c r="C21" s="99"/>
      <c r="D21" s="175"/>
      <c r="E21" s="175"/>
      <c r="F21" s="234">
        <v>741</v>
      </c>
      <c r="G21" s="240" t="s">
        <v>218</v>
      </c>
      <c r="H21" s="236"/>
      <c r="I21" s="262">
        <f>SUM(I22:I23)</f>
        <v>2200</v>
      </c>
      <c r="J21" s="27"/>
      <c r="K21" s="27"/>
      <c r="L21" s="537"/>
      <c r="M21" s="156"/>
      <c r="N21" s="155"/>
      <c r="O21" s="156"/>
      <c r="P21" s="155"/>
      <c r="Q21" s="176"/>
    </row>
    <row r="22" spans="1:17" ht="15.95" customHeight="1" x14ac:dyDescent="0.2">
      <c r="A22" s="234">
        <v>608</v>
      </c>
      <c r="B22" s="240" t="s">
        <v>219</v>
      </c>
      <c r="C22" s="236"/>
      <c r="D22" s="241">
        <f>SUMIFS('Fiche Action 1'!M:M,'Fiche Action 1'!K:K,"618")</f>
        <v>0</v>
      </c>
      <c r="E22" s="241">
        <f t="shared" si="0"/>
        <v>0</v>
      </c>
      <c r="F22" s="233">
        <v>7411</v>
      </c>
      <c r="G22" s="232" t="s">
        <v>220</v>
      </c>
      <c r="H22" s="99"/>
      <c r="I22" s="547">
        <v>0</v>
      </c>
      <c r="J22" s="27"/>
      <c r="K22" s="27"/>
      <c r="M22" s="156"/>
      <c r="N22" s="155"/>
      <c r="O22" s="156"/>
      <c r="P22" s="155"/>
      <c r="Q22" s="176"/>
    </row>
    <row r="23" spans="1:17" ht="15.95" customHeight="1" x14ac:dyDescent="0.2">
      <c r="A23" s="102"/>
      <c r="B23" s="41"/>
      <c r="C23" s="99"/>
      <c r="D23" s="175"/>
      <c r="E23" s="175"/>
      <c r="F23" s="233">
        <v>7412</v>
      </c>
      <c r="G23" s="232" t="s">
        <v>221</v>
      </c>
      <c r="H23" s="99"/>
      <c r="I23" s="547">
        <v>2200</v>
      </c>
      <c r="J23" s="167"/>
      <c r="K23" s="575">
        <f>E84</f>
        <v>2380</v>
      </c>
      <c r="L23" s="735" t="s">
        <v>222</v>
      </c>
      <c r="M23" s="156"/>
      <c r="N23" s="155"/>
      <c r="O23" s="156"/>
      <c r="P23" s="155"/>
      <c r="Q23" s="176"/>
    </row>
    <row r="24" spans="1:17" ht="15.95" customHeight="1" x14ac:dyDescent="0.2">
      <c r="A24" s="103">
        <v>61</v>
      </c>
      <c r="B24" s="35" t="s">
        <v>223</v>
      </c>
      <c r="C24" s="99"/>
      <c r="D24" s="182">
        <f>D25+D26+D27+D28+D29</f>
        <v>100</v>
      </c>
      <c r="E24" s="182">
        <f t="shared" si="0"/>
        <v>100</v>
      </c>
      <c r="F24" s="233"/>
      <c r="G24" s="232"/>
      <c r="H24" s="99"/>
      <c r="I24" s="558"/>
      <c r="J24" s="27"/>
      <c r="K24" s="574"/>
      <c r="L24" s="736"/>
      <c r="M24" s="156"/>
      <c r="N24" s="155"/>
      <c r="O24" s="156"/>
      <c r="P24" s="155"/>
      <c r="Q24" s="176"/>
    </row>
    <row r="25" spans="1:17" ht="15.95" customHeight="1" x14ac:dyDescent="0.2">
      <c r="A25" s="234">
        <v>611</v>
      </c>
      <c r="B25" s="240" t="s">
        <v>224</v>
      </c>
      <c r="C25" s="236"/>
      <c r="D25" s="241">
        <f>SUMIFS('Fiche Action 1'!M:M,'Fiche Action 1'!K:K,"611")</f>
        <v>0</v>
      </c>
      <c r="E25" s="241">
        <f t="shared" si="0"/>
        <v>0</v>
      </c>
      <c r="F25" s="234">
        <v>742</v>
      </c>
      <c r="G25" s="240" t="s">
        <v>225</v>
      </c>
      <c r="H25" s="236"/>
      <c r="I25" s="262">
        <f>SUM(I26)</f>
        <v>0</v>
      </c>
      <c r="J25" s="27"/>
      <c r="K25" s="27"/>
      <c r="L25" s="537"/>
      <c r="M25" s="156"/>
      <c r="N25" s="155"/>
      <c r="O25" s="156"/>
      <c r="P25" s="155"/>
      <c r="Q25" s="176"/>
    </row>
    <row r="26" spans="1:17" ht="15.95" customHeight="1" x14ac:dyDescent="0.2">
      <c r="A26" s="234">
        <v>613</v>
      </c>
      <c r="B26" s="240" t="s">
        <v>84</v>
      </c>
      <c r="C26" s="236"/>
      <c r="D26" s="241">
        <f>SUMIFS('Fiche Action 1'!M:M,'Fiche Action 1'!K:K,"613")</f>
        <v>0</v>
      </c>
      <c r="E26" s="241">
        <f t="shared" si="0"/>
        <v>0</v>
      </c>
      <c r="F26" s="233">
        <v>7421</v>
      </c>
      <c r="G26" s="232" t="s">
        <v>220</v>
      </c>
      <c r="H26" s="99"/>
      <c r="I26" s="547">
        <v>0</v>
      </c>
      <c r="J26" s="27"/>
      <c r="K26" s="27"/>
      <c r="L26" s="538"/>
      <c r="M26" s="257"/>
      <c r="N26" s="258"/>
      <c r="O26" s="156"/>
      <c r="P26" s="155"/>
    </row>
    <row r="27" spans="1:17" ht="15.95" customHeight="1" x14ac:dyDescent="0.2">
      <c r="A27" s="234">
        <v>615</v>
      </c>
      <c r="B27" s="240" t="s">
        <v>226</v>
      </c>
      <c r="C27" s="236"/>
      <c r="D27" s="241">
        <f>SUMIFS('Fiche Action 1'!M:M,'Fiche Action 1'!K:K,"615")</f>
        <v>0</v>
      </c>
      <c r="E27" s="241">
        <f t="shared" si="0"/>
        <v>0</v>
      </c>
      <c r="F27" s="234"/>
      <c r="G27" s="240"/>
      <c r="H27" s="236"/>
      <c r="I27" s="262"/>
      <c r="J27" s="27"/>
      <c r="K27" s="27"/>
      <c r="L27" s="539"/>
    </row>
    <row r="28" spans="1:17" ht="15.95" customHeight="1" x14ac:dyDescent="0.2">
      <c r="A28" s="234">
        <v>616</v>
      </c>
      <c r="B28" s="240" t="s">
        <v>108</v>
      </c>
      <c r="C28" s="236"/>
      <c r="D28" s="241">
        <f>SUMIFS('Fiche Action 1'!M:M,'Fiche Action 1'!K:K,"616")</f>
        <v>100</v>
      </c>
      <c r="E28" s="241">
        <f t="shared" si="0"/>
        <v>100</v>
      </c>
      <c r="F28" s="234">
        <v>743</v>
      </c>
      <c r="G28" s="240" t="s">
        <v>227</v>
      </c>
      <c r="H28" s="236"/>
      <c r="I28" s="262">
        <f>SUM(I29:I30)</f>
        <v>500</v>
      </c>
      <c r="J28" s="27"/>
      <c r="K28" s="27"/>
    </row>
    <row r="29" spans="1:17" ht="15.95" customHeight="1" x14ac:dyDescent="0.2">
      <c r="A29" s="234">
        <v>618</v>
      </c>
      <c r="B29" s="240" t="s">
        <v>228</v>
      </c>
      <c r="C29" s="236"/>
      <c r="D29" s="241">
        <f>D30+D31</f>
        <v>0</v>
      </c>
      <c r="E29" s="241">
        <f t="shared" si="0"/>
        <v>0</v>
      </c>
      <c r="F29" s="230">
        <v>7431</v>
      </c>
      <c r="G29" s="230"/>
      <c r="H29" s="231" t="s">
        <v>229</v>
      </c>
      <c r="I29" s="547">
        <v>500</v>
      </c>
      <c r="J29" s="27"/>
      <c r="K29" s="27"/>
    </row>
    <row r="30" spans="1:17" ht="15.95" customHeight="1" x14ac:dyDescent="0.2">
      <c r="A30" s="233">
        <v>6181</v>
      </c>
      <c r="B30" s="232" t="s">
        <v>230</v>
      </c>
      <c r="C30" s="99"/>
      <c r="D30" s="261">
        <f>SUMIFS('Fiche Action 1'!M:M,'Fiche Action 1'!K:K,"6181")</f>
        <v>0</v>
      </c>
      <c r="E30" s="261">
        <f t="shared" si="0"/>
        <v>0</v>
      </c>
      <c r="F30" s="230">
        <v>7432</v>
      </c>
      <c r="G30" s="230"/>
      <c r="H30" s="231" t="s">
        <v>231</v>
      </c>
      <c r="I30" s="547">
        <v>0</v>
      </c>
      <c r="J30" s="27"/>
      <c r="K30" s="27"/>
    </row>
    <row r="31" spans="1:17" ht="15.95" customHeight="1" x14ac:dyDescent="0.2">
      <c r="A31" s="233">
        <v>6182</v>
      </c>
      <c r="B31" s="232" t="s">
        <v>232</v>
      </c>
      <c r="C31" s="99"/>
      <c r="D31" s="261">
        <f>SUMIFS('Fiche Action 1'!M:M,'Fiche Action 1'!K:K,"6182")</f>
        <v>0</v>
      </c>
      <c r="E31" s="261">
        <f t="shared" si="0"/>
        <v>0</v>
      </c>
      <c r="I31" s="570"/>
      <c r="J31" s="27"/>
      <c r="K31" s="27"/>
      <c r="L31" s="537"/>
      <c r="M31" s="156"/>
      <c r="N31" s="155"/>
      <c r="O31" s="156"/>
      <c r="P31" s="155"/>
    </row>
    <row r="32" spans="1:17" ht="15.95" customHeight="1" x14ac:dyDescent="0.2">
      <c r="A32" s="187">
        <v>62</v>
      </c>
      <c r="B32" s="63" t="s">
        <v>45</v>
      </c>
      <c r="C32" s="181"/>
      <c r="D32" s="157">
        <f>D34+D37+D38+D39+D33</f>
        <v>1214.7</v>
      </c>
      <c r="E32" s="157">
        <f t="shared" si="0"/>
        <v>1220</v>
      </c>
      <c r="F32" s="234">
        <v>744</v>
      </c>
      <c r="G32" s="240" t="s">
        <v>233</v>
      </c>
      <c r="H32" s="236"/>
      <c r="I32" s="262">
        <f>SUM(I33:I35)</f>
        <v>500</v>
      </c>
      <c r="J32" s="27"/>
      <c r="K32" s="27"/>
      <c r="L32" s="537"/>
      <c r="M32" s="156"/>
      <c r="N32" s="155"/>
      <c r="O32" s="156"/>
      <c r="P32" s="155"/>
    </row>
    <row r="33" spans="1:16" ht="15.95" customHeight="1" x14ac:dyDescent="0.2">
      <c r="A33" s="234">
        <v>621</v>
      </c>
      <c r="B33" s="240" t="s">
        <v>234</v>
      </c>
      <c r="C33" s="236"/>
      <c r="D33" s="241">
        <f>SUMIFS('Fiche Action 1'!M:M,'Fiche Action 1'!K:K,"621")</f>
        <v>0</v>
      </c>
      <c r="E33" s="241">
        <f t="shared" si="0"/>
        <v>0</v>
      </c>
      <c r="F33" s="230">
        <v>7441</v>
      </c>
      <c r="G33" s="230" t="s">
        <v>235</v>
      </c>
      <c r="H33" s="683" t="s">
        <v>1103</v>
      </c>
      <c r="I33" s="547">
        <v>500</v>
      </c>
      <c r="J33" s="27"/>
      <c r="K33" s="27"/>
      <c r="L33" s="537"/>
      <c r="M33" s="156"/>
      <c r="N33" s="155"/>
      <c r="O33" s="156"/>
      <c r="P33" s="155"/>
    </row>
    <row r="34" spans="1:16" ht="15.95" customHeight="1" x14ac:dyDescent="0.2">
      <c r="A34" s="234">
        <v>622</v>
      </c>
      <c r="B34" s="240" t="s">
        <v>236</v>
      </c>
      <c r="C34" s="236"/>
      <c r="D34" s="241">
        <f>D35+D36</f>
        <v>738</v>
      </c>
      <c r="E34" s="241">
        <f t="shared" si="0"/>
        <v>740</v>
      </c>
      <c r="F34" s="230">
        <v>7442</v>
      </c>
      <c r="G34" s="230" t="s">
        <v>235</v>
      </c>
      <c r="H34" s="683"/>
      <c r="I34" s="546">
        <v>0</v>
      </c>
      <c r="J34" s="27"/>
      <c r="K34" s="27"/>
      <c r="L34" s="537"/>
      <c r="M34" s="156"/>
      <c r="N34" s="155"/>
      <c r="O34" s="156"/>
      <c r="P34" s="155"/>
    </row>
    <row r="35" spans="1:16" ht="15.95" customHeight="1" x14ac:dyDescent="0.2">
      <c r="A35" s="233">
        <v>6228</v>
      </c>
      <c r="B35" s="232" t="s">
        <v>237</v>
      </c>
      <c r="C35" s="99"/>
      <c r="D35" s="261">
        <f>SUMIFS('Fiche Action 1'!M:M,'Fiche Action 1'!K:K,"6228")</f>
        <v>0</v>
      </c>
      <c r="E35" s="261">
        <f t="shared" si="0"/>
        <v>0</v>
      </c>
      <c r="F35" s="230">
        <v>7443</v>
      </c>
      <c r="G35" s="230" t="s">
        <v>235</v>
      </c>
      <c r="H35" s="683"/>
      <c r="I35" s="546">
        <v>0</v>
      </c>
      <c r="J35" s="27"/>
      <c r="K35" s="27"/>
      <c r="L35" s="537"/>
      <c r="M35" s="156"/>
      <c r="N35" s="155"/>
      <c r="O35" s="156"/>
      <c r="P35" s="155"/>
    </row>
    <row r="36" spans="1:16" ht="15.95" customHeight="1" x14ac:dyDescent="0.2">
      <c r="A36" s="233">
        <v>6237</v>
      </c>
      <c r="B36" s="232" t="s">
        <v>238</v>
      </c>
      <c r="C36" s="99"/>
      <c r="D36" s="261">
        <f>SUMIFS('Fiche Action 1'!M:M,'Fiche Action 1'!K:K,"6237")</f>
        <v>738</v>
      </c>
      <c r="E36" s="261">
        <f t="shared" si="0"/>
        <v>740</v>
      </c>
      <c r="F36" s="100"/>
      <c r="G36" s="185"/>
      <c r="H36" s="99"/>
      <c r="I36" s="183"/>
      <c r="J36" s="27"/>
      <c r="K36" s="27"/>
      <c r="L36" s="537"/>
      <c r="M36" s="156"/>
      <c r="N36" s="155"/>
      <c r="O36" s="156"/>
      <c r="P36" s="155"/>
    </row>
    <row r="37" spans="1:16" ht="15.95" customHeight="1" x14ac:dyDescent="0.2">
      <c r="A37" s="234">
        <v>625</v>
      </c>
      <c r="B37" s="240" t="s">
        <v>43</v>
      </c>
      <c r="C37" s="236"/>
      <c r="D37" s="241">
        <f>SUMIFS('Fiche Action 1'!M:M,'Fiche Action 1'!K:K,"625")</f>
        <v>232.5</v>
      </c>
      <c r="E37" s="241">
        <f t="shared" si="0"/>
        <v>240</v>
      </c>
      <c r="F37" s="234">
        <v>745</v>
      </c>
      <c r="G37" s="240" t="s">
        <v>239</v>
      </c>
      <c r="H37" s="236"/>
      <c r="I37" s="549">
        <v>0</v>
      </c>
      <c r="J37" s="27"/>
      <c r="K37" s="27"/>
      <c r="L37" s="537"/>
      <c r="M37" s="156"/>
      <c r="N37" s="155"/>
      <c r="O37" s="156"/>
      <c r="P37" s="155"/>
    </row>
    <row r="38" spans="1:16" ht="15.95" customHeight="1" x14ac:dyDescent="0.2">
      <c r="A38" s="234">
        <v>626</v>
      </c>
      <c r="B38" s="240" t="s">
        <v>240</v>
      </c>
      <c r="C38" s="236"/>
      <c r="D38" s="241">
        <f>SUMIFS('Fiche Action 1'!M:M,'Fiche Action 1'!K:K,"626")</f>
        <v>239.2</v>
      </c>
      <c r="E38" s="241">
        <f t="shared" si="0"/>
        <v>240</v>
      </c>
      <c r="F38" s="100"/>
      <c r="H38" s="99"/>
      <c r="I38" s="183"/>
      <c r="J38" s="27"/>
      <c r="K38" s="27"/>
      <c r="L38" s="537"/>
      <c r="M38" s="156"/>
      <c r="N38" s="155"/>
      <c r="O38" s="156"/>
      <c r="P38" s="155"/>
    </row>
    <row r="39" spans="1:16" ht="15.95" customHeight="1" x14ac:dyDescent="0.2">
      <c r="A39" s="234">
        <v>627</v>
      </c>
      <c r="B39" s="240" t="s">
        <v>241</v>
      </c>
      <c r="C39" s="236"/>
      <c r="D39" s="241">
        <f>SUMIFS('Fiche Action 1'!M:M,'Fiche Action 4'!K:K,"627")</f>
        <v>5</v>
      </c>
      <c r="E39" s="241">
        <f t="shared" si="0"/>
        <v>10</v>
      </c>
      <c r="F39" s="234"/>
      <c r="G39" s="240"/>
      <c r="H39" s="236"/>
      <c r="I39" s="262"/>
      <c r="J39" s="27"/>
      <c r="K39" s="27"/>
      <c r="L39" s="551" t="s">
        <v>242</v>
      </c>
      <c r="M39" s="156"/>
      <c r="N39" s="155"/>
      <c r="O39" s="156"/>
      <c r="P39" s="155"/>
    </row>
    <row r="40" spans="1:16" ht="15.95" customHeight="1" x14ac:dyDescent="0.2">
      <c r="A40" s="103">
        <v>63</v>
      </c>
      <c r="B40" s="35" t="s">
        <v>243</v>
      </c>
      <c r="C40" s="181"/>
      <c r="D40" s="186">
        <f>D44+D41</f>
        <v>0</v>
      </c>
      <c r="E40" s="186">
        <f t="shared" si="0"/>
        <v>0</v>
      </c>
      <c r="F40" s="230"/>
      <c r="G40" s="230"/>
      <c r="H40" s="231"/>
      <c r="I40" s="262"/>
      <c r="J40" s="27"/>
      <c r="K40" s="27"/>
      <c r="L40" s="537"/>
      <c r="M40" s="156"/>
      <c r="N40" s="155"/>
      <c r="O40" s="156"/>
      <c r="P40" s="155"/>
    </row>
    <row r="41" spans="1:16" ht="15.95" customHeight="1" x14ac:dyDescent="0.2">
      <c r="A41" s="234">
        <v>631</v>
      </c>
      <c r="B41" s="240" t="s">
        <v>244</v>
      </c>
      <c r="C41" s="236"/>
      <c r="D41" s="241">
        <f>D43</f>
        <v>0</v>
      </c>
      <c r="E41" s="241">
        <f t="shared" si="0"/>
        <v>0</v>
      </c>
      <c r="F41" s="100"/>
      <c r="H41" s="99"/>
      <c r="I41" s="183"/>
      <c r="J41" s="27"/>
      <c r="K41" s="27"/>
      <c r="L41" s="537"/>
      <c r="M41" s="156"/>
      <c r="N41" s="155"/>
      <c r="O41" s="156"/>
      <c r="P41" s="155"/>
    </row>
    <row r="42" spans="1:16" ht="15.95" customHeight="1" x14ac:dyDescent="0.2">
      <c r="A42" s="233">
        <v>631</v>
      </c>
      <c r="B42" s="232" t="s">
        <v>245</v>
      </c>
      <c r="C42" s="99"/>
      <c r="D42" s="261">
        <f>SUMIFS('Fiche Action 1'!M:M,'Fiche Action 4'!K:K,"6631")</f>
        <v>0</v>
      </c>
      <c r="E42" s="261">
        <f t="shared" si="0"/>
        <v>0</v>
      </c>
      <c r="F42" s="234">
        <v>746</v>
      </c>
      <c r="G42" s="240" t="s">
        <v>246</v>
      </c>
      <c r="H42" s="236"/>
      <c r="I42" s="262">
        <f>SUM(I43)</f>
        <v>0</v>
      </c>
      <c r="J42" s="27"/>
      <c r="K42" s="27"/>
      <c r="L42" s="537"/>
      <c r="M42" s="156"/>
      <c r="N42" s="155"/>
      <c r="O42" s="156"/>
      <c r="P42" s="155"/>
    </row>
    <row r="43" spans="1:16" ht="15.95" customHeight="1" x14ac:dyDescent="0.2">
      <c r="A43" s="233">
        <v>6313</v>
      </c>
      <c r="B43" s="232" t="s">
        <v>247</v>
      </c>
      <c r="C43" s="99"/>
      <c r="D43" s="261">
        <f>SUMIFS('Fiche Action 1'!M:M,'Fiche Action 1'!K:K,"6313")</f>
        <v>0</v>
      </c>
      <c r="E43" s="261">
        <f t="shared" si="0"/>
        <v>0</v>
      </c>
      <c r="F43" s="230">
        <v>7461</v>
      </c>
      <c r="G43" s="230" t="s">
        <v>248</v>
      </c>
      <c r="H43" s="231"/>
      <c r="I43" s="546">
        <v>0</v>
      </c>
      <c r="J43" s="27"/>
      <c r="K43" s="27"/>
      <c r="L43" s="537"/>
      <c r="M43" s="156"/>
      <c r="N43" s="155"/>
      <c r="O43" s="156"/>
      <c r="P43" s="155"/>
    </row>
    <row r="44" spans="1:16" ht="15.95" customHeight="1" x14ac:dyDescent="0.2">
      <c r="A44" s="234">
        <v>635</v>
      </c>
      <c r="B44" s="240" t="s">
        <v>249</v>
      </c>
      <c r="C44" s="236"/>
      <c r="D44" s="241">
        <f>SUMIFS('Fiche Action 1'!M:M,'Fiche Action 1'!K:K,"635")</f>
        <v>0</v>
      </c>
      <c r="E44" s="241">
        <f t="shared" si="0"/>
        <v>0</v>
      </c>
      <c r="F44" s="234"/>
      <c r="G44" s="240"/>
      <c r="H44" s="236"/>
      <c r="I44" s="241"/>
      <c r="J44" s="27"/>
      <c r="K44" s="27"/>
      <c r="L44" s="537"/>
      <c r="M44" s="156"/>
      <c r="N44" s="155"/>
      <c r="O44" s="156"/>
      <c r="P44" s="155"/>
    </row>
    <row r="45" spans="1:16" ht="15.95" customHeight="1" x14ac:dyDescent="0.2">
      <c r="A45" s="103">
        <v>64</v>
      </c>
      <c r="B45" s="35" t="s">
        <v>27</v>
      </c>
      <c r="C45" s="181"/>
      <c r="D45" s="157">
        <f>SUM(D46:D48)</f>
        <v>407.59000000000003</v>
      </c>
      <c r="E45" s="157">
        <f t="shared" si="0"/>
        <v>410</v>
      </c>
      <c r="F45" s="234"/>
      <c r="G45" s="240"/>
      <c r="H45" s="236"/>
      <c r="I45" s="241"/>
      <c r="J45" s="27"/>
      <c r="K45" s="27"/>
      <c r="M45" s="156"/>
      <c r="N45" s="155"/>
      <c r="O45" s="156"/>
      <c r="P45" s="155"/>
    </row>
    <row r="46" spans="1:16" ht="15.95" customHeight="1" x14ac:dyDescent="0.2">
      <c r="A46" s="234">
        <v>641</v>
      </c>
      <c r="B46" s="235" t="s">
        <v>33</v>
      </c>
      <c r="C46" s="236"/>
      <c r="D46" s="237">
        <f>SUMIFS('Fiche Action 1'!M:M,'Fiche Action 1'!K:K,"641")</f>
        <v>270.96000000000004</v>
      </c>
      <c r="E46" s="237">
        <f t="shared" si="0"/>
        <v>280</v>
      </c>
      <c r="F46" s="234"/>
      <c r="G46" s="240"/>
      <c r="H46" s="236"/>
      <c r="I46" s="241"/>
      <c r="J46" s="27"/>
      <c r="K46" s="27"/>
      <c r="L46" s="537"/>
      <c r="M46" s="156"/>
      <c r="N46" s="155"/>
      <c r="O46" s="156"/>
      <c r="P46" s="155"/>
    </row>
    <row r="47" spans="1:16" ht="15.95" customHeight="1" x14ac:dyDescent="0.2">
      <c r="A47" s="234">
        <v>645</v>
      </c>
      <c r="B47" s="238" t="s">
        <v>37</v>
      </c>
      <c r="C47" s="236"/>
      <c r="D47" s="239">
        <f>SUMIFS('Fiche Action 1'!M:M,'Fiche Action 1'!K:K,"645")</f>
        <v>136.62999999999997</v>
      </c>
      <c r="E47" s="239">
        <f t="shared" si="0"/>
        <v>140</v>
      </c>
      <c r="F47" s="154">
        <v>75</v>
      </c>
      <c r="G47" s="35" t="s">
        <v>250</v>
      </c>
      <c r="H47" s="99"/>
      <c r="I47" s="186">
        <f>SUM(I50:I53)</f>
        <v>2740</v>
      </c>
      <c r="J47" s="27"/>
      <c r="K47" s="27"/>
      <c r="L47" s="537"/>
      <c r="M47" s="156"/>
      <c r="N47" s="155"/>
      <c r="O47" s="156"/>
      <c r="P47" s="155"/>
    </row>
    <row r="48" spans="1:16" ht="15.95" customHeight="1" x14ac:dyDescent="0.2">
      <c r="A48" s="234">
        <v>647</v>
      </c>
      <c r="B48" s="240" t="s">
        <v>251</v>
      </c>
      <c r="C48" s="236"/>
      <c r="D48" s="239">
        <f>SUM(D49:D50)</f>
        <v>0</v>
      </c>
      <c r="E48" s="239">
        <f t="shared" si="0"/>
        <v>0</v>
      </c>
      <c r="F48" s="101"/>
      <c r="G48" s="35"/>
      <c r="H48" s="99"/>
      <c r="I48" s="186"/>
      <c r="J48" s="27"/>
      <c r="K48" s="27"/>
      <c r="L48" s="537"/>
      <c r="M48" s="156"/>
      <c r="N48" s="155"/>
      <c r="O48" s="156"/>
      <c r="P48" s="155"/>
    </row>
    <row r="49" spans="1:16" ht="15.95" customHeight="1" x14ac:dyDescent="0.2">
      <c r="A49" s="233">
        <v>6471</v>
      </c>
      <c r="B49" s="232" t="s">
        <v>252</v>
      </c>
      <c r="C49" s="99"/>
      <c r="D49" s="261">
        <f>SUMIFS('Fiche Action 1'!M:M,'Fiche Action 4'!K:K,"6471")</f>
        <v>0</v>
      </c>
      <c r="E49" s="261">
        <f t="shared" si="0"/>
        <v>0</v>
      </c>
      <c r="F49" s="101"/>
      <c r="G49" s="35"/>
      <c r="H49" s="99"/>
      <c r="I49" s="186"/>
      <c r="J49" s="27"/>
      <c r="K49" s="27"/>
      <c r="L49" s="537"/>
      <c r="M49" s="156"/>
      <c r="N49" s="155"/>
      <c r="O49" s="156"/>
      <c r="P49" s="155"/>
    </row>
    <row r="50" spans="1:16" ht="15.95" customHeight="1" x14ac:dyDescent="0.2">
      <c r="A50" s="233">
        <v>6475</v>
      </c>
      <c r="B50" s="232" t="s">
        <v>253</v>
      </c>
      <c r="C50" s="99"/>
      <c r="D50" s="261">
        <f>SUM(D51:D52)</f>
        <v>0</v>
      </c>
      <c r="E50" s="261">
        <f t="shared" si="0"/>
        <v>0</v>
      </c>
      <c r="F50" s="234">
        <v>754</v>
      </c>
      <c r="G50" s="240" t="s">
        <v>254</v>
      </c>
      <c r="H50" s="236"/>
      <c r="I50" s="544">
        <v>0</v>
      </c>
      <c r="J50" s="27"/>
      <c r="K50" s="27"/>
      <c r="L50" s="537"/>
      <c r="M50" s="156"/>
      <c r="N50" s="155"/>
      <c r="O50" s="156"/>
      <c r="P50" s="155"/>
    </row>
    <row r="51" spans="1:16" ht="15.95" customHeight="1" x14ac:dyDescent="0.2">
      <c r="A51" s="266">
        <v>64751</v>
      </c>
      <c r="B51" s="232" t="s">
        <v>255</v>
      </c>
      <c r="C51" s="99"/>
      <c r="D51" s="261">
        <f>SUMIFS('Fiche Action 1'!M:M,'Fiche Action 1'!K:K,"64751")</f>
        <v>0</v>
      </c>
      <c r="E51" s="261">
        <f t="shared" si="0"/>
        <v>0</v>
      </c>
      <c r="F51" s="234">
        <v>755</v>
      </c>
      <c r="G51" s="240" t="s">
        <v>256</v>
      </c>
      <c r="H51" s="236"/>
      <c r="I51" s="544">
        <v>0</v>
      </c>
      <c r="J51" s="27"/>
      <c r="K51" s="27"/>
      <c r="L51" s="537"/>
      <c r="M51" s="156"/>
      <c r="N51" s="155"/>
      <c r="O51" s="156"/>
      <c r="P51" s="155"/>
    </row>
    <row r="52" spans="1:16" ht="15.95" customHeight="1" x14ac:dyDescent="0.2">
      <c r="A52" s="266">
        <v>64752</v>
      </c>
      <c r="B52" s="232" t="s">
        <v>257</v>
      </c>
      <c r="C52" s="99"/>
      <c r="D52" s="261">
        <f>SUMIFS('Fiche Action 1'!M:M,'Fiche Action 1'!K:K,"64752")</f>
        <v>0</v>
      </c>
      <c r="E52" s="261">
        <f t="shared" si="0"/>
        <v>0</v>
      </c>
      <c r="F52" s="234">
        <v>756</v>
      </c>
      <c r="G52" s="240" t="s">
        <v>258</v>
      </c>
      <c r="H52" s="236"/>
      <c r="I52" s="544">
        <v>0</v>
      </c>
      <c r="J52" s="27"/>
      <c r="K52" s="27"/>
      <c r="L52" s="537"/>
      <c r="M52" s="156"/>
      <c r="N52" s="155"/>
      <c r="O52" s="156"/>
      <c r="P52" s="155"/>
    </row>
    <row r="53" spans="1:16" ht="15.95" customHeight="1" x14ac:dyDescent="0.2">
      <c r="A53" s="103">
        <v>65</v>
      </c>
      <c r="B53" s="63" t="s">
        <v>259</v>
      </c>
      <c r="C53" s="99"/>
      <c r="D53" s="36">
        <f>SUMIFS('Fiche Action 1'!M:M,'Fiche Action 1'!K:K,"65")</f>
        <v>0</v>
      </c>
      <c r="E53" s="36">
        <f t="shared" si="0"/>
        <v>0</v>
      </c>
      <c r="F53" s="189"/>
      <c r="G53" s="676" t="s">
        <v>315</v>
      </c>
      <c r="H53" s="677"/>
      <c r="I53" s="544">
        <v>2740</v>
      </c>
      <c r="J53" s="27"/>
      <c r="K53" s="27"/>
      <c r="L53" s="537"/>
      <c r="M53" s="156"/>
      <c r="N53" s="155"/>
      <c r="O53" s="156"/>
      <c r="P53" s="155"/>
    </row>
    <row r="54" spans="1:16" ht="15.95" customHeight="1" thickBot="1" x14ac:dyDescent="0.25">
      <c r="A54" s="191"/>
      <c r="C54" s="99"/>
      <c r="D54" s="175"/>
      <c r="E54" s="175"/>
      <c r="F54" s="189"/>
      <c r="G54" s="166"/>
      <c r="H54" s="190"/>
      <c r="I54" s="175"/>
      <c r="J54" s="27"/>
      <c r="K54" s="27"/>
      <c r="L54" s="537"/>
      <c r="M54" s="156"/>
      <c r="N54" s="155"/>
      <c r="O54" s="156"/>
      <c r="P54" s="155"/>
    </row>
    <row r="55" spans="1:16" ht="15.95" customHeight="1" thickBot="1" x14ac:dyDescent="0.25">
      <c r="A55" s="248"/>
      <c r="B55" s="242"/>
      <c r="C55" s="243" t="s">
        <v>260</v>
      </c>
      <c r="D55" s="249">
        <f>D8+D24+D32+D40+D45+D53</f>
        <v>5930.69</v>
      </c>
      <c r="E55" s="249">
        <f t="shared" si="0"/>
        <v>5940</v>
      </c>
      <c r="F55" s="248"/>
      <c r="G55" s="242"/>
      <c r="H55" s="250" t="s">
        <v>260</v>
      </c>
      <c r="I55" s="244">
        <f>I47+I20+I8+I17</f>
        <v>5940</v>
      </c>
      <c r="J55" s="27"/>
      <c r="K55" s="27"/>
      <c r="L55" s="537"/>
      <c r="M55" s="156"/>
      <c r="N55" s="155"/>
      <c r="O55" s="156"/>
      <c r="P55" s="155"/>
    </row>
    <row r="56" spans="1:16" ht="15.95" customHeight="1" x14ac:dyDescent="0.2">
      <c r="A56" s="187">
        <v>66</v>
      </c>
      <c r="B56" s="35" t="s">
        <v>261</v>
      </c>
      <c r="C56" s="195"/>
      <c r="D56" s="179">
        <f>SUM(D57:D61)</f>
        <v>0</v>
      </c>
      <c r="E56" s="179">
        <f t="shared" si="0"/>
        <v>0</v>
      </c>
      <c r="F56" s="154">
        <v>76</v>
      </c>
      <c r="G56" s="35" t="s">
        <v>262</v>
      </c>
      <c r="H56" s="64"/>
      <c r="I56" s="196">
        <f>SUM(I58,I57,I59)</f>
        <v>0</v>
      </c>
      <c r="J56" s="27"/>
      <c r="K56" s="27"/>
      <c r="L56" s="537"/>
      <c r="M56" s="156"/>
      <c r="N56" s="155"/>
      <c r="O56" s="156"/>
      <c r="P56" s="155"/>
    </row>
    <row r="57" spans="1:16" ht="15.95" customHeight="1" x14ac:dyDescent="0.2">
      <c r="A57" s="234">
        <v>661</v>
      </c>
      <c r="B57" s="240" t="s">
        <v>263</v>
      </c>
      <c r="C57" s="236"/>
      <c r="D57" s="241">
        <f>SUMIFS('Fiche Action 1'!M:M,'Fiche Action 1'!K:K,"661")</f>
        <v>0</v>
      </c>
      <c r="E57" s="241">
        <f t="shared" si="0"/>
        <v>0</v>
      </c>
      <c r="F57" s="234">
        <v>761</v>
      </c>
      <c r="G57" s="240" t="s">
        <v>264</v>
      </c>
      <c r="H57" s="236"/>
      <c r="I57" s="544">
        <v>0</v>
      </c>
      <c r="J57" s="27"/>
      <c r="K57" s="27"/>
      <c r="L57" s="537"/>
      <c r="M57" s="156"/>
      <c r="N57" s="155"/>
      <c r="O57" s="156"/>
      <c r="P57" s="155"/>
    </row>
    <row r="58" spans="1:16" ht="15.95" customHeight="1" x14ac:dyDescent="0.2">
      <c r="A58" s="234">
        <v>667</v>
      </c>
      <c r="B58" s="240" t="s">
        <v>265</v>
      </c>
      <c r="C58" s="236"/>
      <c r="D58" s="241">
        <f>SUMIFS('Fiche Action 1'!M:M,'Fiche Action 1'!K:K,"667")</f>
        <v>0</v>
      </c>
      <c r="E58" s="241">
        <f t="shared" si="0"/>
        <v>0</v>
      </c>
      <c r="F58" s="234">
        <v>762</v>
      </c>
      <c r="G58" s="240" t="s">
        <v>266</v>
      </c>
      <c r="H58" s="236"/>
      <c r="I58" s="544">
        <v>0</v>
      </c>
      <c r="J58" s="27"/>
      <c r="K58" s="27"/>
      <c r="L58" s="537"/>
      <c r="M58" s="156"/>
      <c r="N58" s="155"/>
      <c r="O58" s="156"/>
      <c r="P58" s="155"/>
    </row>
    <row r="59" spans="1:16" ht="15.95" customHeight="1" x14ac:dyDescent="0.2">
      <c r="A59" s="234"/>
      <c r="B59" s="240"/>
      <c r="C59" s="236"/>
      <c r="D59" s="241"/>
      <c r="E59" s="241">
        <f t="shared" si="0"/>
        <v>0</v>
      </c>
      <c r="F59" s="234">
        <v>767</v>
      </c>
      <c r="G59" s="240" t="s">
        <v>267</v>
      </c>
      <c r="H59" s="236"/>
      <c r="I59" s="544">
        <v>0</v>
      </c>
      <c r="J59" s="27"/>
      <c r="K59" s="27"/>
      <c r="L59" s="537"/>
      <c r="M59" s="156"/>
      <c r="N59" s="155"/>
      <c r="O59" s="156"/>
      <c r="P59" s="155"/>
    </row>
    <row r="60" spans="1:16" ht="15.95" customHeight="1" x14ac:dyDescent="0.2">
      <c r="A60" s="191"/>
      <c r="C60" s="99"/>
      <c r="D60" s="175"/>
      <c r="E60" s="175"/>
      <c r="F60" s="104"/>
      <c r="G60" s="41"/>
      <c r="H60" s="67"/>
      <c r="I60" s="183"/>
      <c r="J60" s="27"/>
      <c r="K60" s="27"/>
      <c r="L60" s="537"/>
      <c r="M60" s="156"/>
      <c r="N60" s="155"/>
      <c r="O60" s="156"/>
      <c r="P60" s="155"/>
    </row>
    <row r="61" spans="1:16" ht="15.95" customHeight="1" thickBot="1" x14ac:dyDescent="0.25">
      <c r="A61" s="197"/>
      <c r="B61" s="724"/>
      <c r="C61" s="725"/>
      <c r="D61" s="158"/>
      <c r="E61" s="158"/>
      <c r="F61" s="104"/>
      <c r="G61" s="733"/>
      <c r="H61" s="734"/>
      <c r="I61" s="158"/>
      <c r="J61" s="27"/>
      <c r="K61" s="27"/>
      <c r="L61" s="537"/>
      <c r="M61" s="156"/>
      <c r="N61" s="155"/>
      <c r="O61" s="156"/>
      <c r="P61" s="155"/>
    </row>
    <row r="62" spans="1:16" ht="15.95" customHeight="1" thickBot="1" x14ac:dyDescent="0.25">
      <c r="A62" s="248"/>
      <c r="B62" s="242"/>
      <c r="C62" s="243" t="s">
        <v>268</v>
      </c>
      <c r="D62" s="244">
        <f>D56</f>
        <v>0</v>
      </c>
      <c r="E62" s="244">
        <f t="shared" si="0"/>
        <v>0</v>
      </c>
      <c r="F62" s="245"/>
      <c r="G62" s="246"/>
      <c r="H62" s="247" t="s">
        <v>269</v>
      </c>
      <c r="I62" s="244">
        <f>I56</f>
        <v>0</v>
      </c>
      <c r="J62" s="27"/>
      <c r="K62" s="27"/>
      <c r="L62" s="537"/>
      <c r="M62" s="156"/>
      <c r="N62" s="155"/>
      <c r="O62" s="156"/>
      <c r="P62" s="155"/>
    </row>
    <row r="63" spans="1:16" ht="15.95" customHeight="1" x14ac:dyDescent="0.2">
      <c r="A63" s="197"/>
      <c r="B63" s="726"/>
      <c r="C63" s="727"/>
      <c r="D63" s="198"/>
      <c r="E63" s="198"/>
      <c r="F63" s="167"/>
      <c r="G63" s="726"/>
      <c r="H63" s="727"/>
      <c r="I63" s="196"/>
      <c r="J63" s="27"/>
      <c r="K63" s="27"/>
      <c r="L63" s="537"/>
      <c r="M63" s="156"/>
      <c r="N63" s="155"/>
      <c r="O63" s="156"/>
      <c r="P63" s="155"/>
    </row>
    <row r="64" spans="1:16" ht="15.95" customHeight="1" x14ac:dyDescent="0.2">
      <c r="A64" s="187">
        <v>67</v>
      </c>
      <c r="B64" s="35" t="s">
        <v>270</v>
      </c>
      <c r="C64" s="195"/>
      <c r="D64" s="199">
        <f>D65+D66</f>
        <v>0</v>
      </c>
      <c r="E64" s="199">
        <f t="shared" si="0"/>
        <v>0</v>
      </c>
      <c r="F64" s="166">
        <v>77</v>
      </c>
      <c r="G64" s="35" t="s">
        <v>271</v>
      </c>
      <c r="H64" s="64"/>
      <c r="I64" s="157">
        <f>SUM(I65:I67)</f>
        <v>0</v>
      </c>
      <c r="J64" s="27"/>
      <c r="K64" s="27"/>
      <c r="M64" s="63"/>
      <c r="N64" s="63"/>
      <c r="O64" s="63"/>
      <c r="P64" s="168"/>
    </row>
    <row r="65" spans="1:16" ht="15.95" customHeight="1" x14ac:dyDescent="0.2">
      <c r="A65" s="234">
        <v>671</v>
      </c>
      <c r="B65" s="240" t="s">
        <v>272</v>
      </c>
      <c r="C65" s="236"/>
      <c r="D65" s="241">
        <f>SUMIFS('Fiche Action 1'!M:M,'Fiche Action 1'!K:K,"671")</f>
        <v>0</v>
      </c>
      <c r="E65" s="241">
        <f t="shared" si="0"/>
        <v>0</v>
      </c>
      <c r="F65" s="234">
        <v>771</v>
      </c>
      <c r="G65" s="240" t="s">
        <v>272</v>
      </c>
      <c r="H65" s="236"/>
      <c r="I65" s="544">
        <v>0</v>
      </c>
      <c r="J65" s="27"/>
      <c r="K65" s="27"/>
      <c r="M65" s="63"/>
      <c r="N65" s="63"/>
      <c r="O65" s="63"/>
      <c r="P65" s="200"/>
    </row>
    <row r="66" spans="1:16" ht="15.95" customHeight="1" x14ac:dyDescent="0.2">
      <c r="A66" s="234">
        <v>672</v>
      </c>
      <c r="B66" s="240" t="s">
        <v>273</v>
      </c>
      <c r="C66" s="236"/>
      <c r="D66" s="241">
        <f>SUMIFS('Fiche Action 1'!M:M,'Fiche Action 1'!K:K,"672")</f>
        <v>0</v>
      </c>
      <c r="E66" s="241">
        <f t="shared" si="0"/>
        <v>0</v>
      </c>
      <c r="F66" s="234">
        <v>772</v>
      </c>
      <c r="G66" s="240" t="s">
        <v>274</v>
      </c>
      <c r="H66" s="236"/>
      <c r="I66" s="544">
        <v>0</v>
      </c>
      <c r="J66" s="27"/>
      <c r="K66" s="27"/>
      <c r="M66" s="63"/>
      <c r="N66" s="63"/>
      <c r="O66" s="63"/>
      <c r="P66" s="200"/>
    </row>
    <row r="67" spans="1:16" ht="15.95" customHeight="1" x14ac:dyDescent="0.2">
      <c r="A67" s="234">
        <v>675</v>
      </c>
      <c r="B67" s="240" t="s">
        <v>275</v>
      </c>
      <c r="C67" s="236"/>
      <c r="D67" s="241">
        <f>SUMIFS('Fiche Action 1'!M:M,'Fiche Action 1'!K:K,"675")</f>
        <v>0</v>
      </c>
      <c r="E67" s="241">
        <f t="shared" si="0"/>
        <v>0</v>
      </c>
      <c r="F67" s="234"/>
      <c r="G67" s="240" t="s">
        <v>275</v>
      </c>
      <c r="H67" s="236"/>
      <c r="I67" s="544">
        <v>0</v>
      </c>
      <c r="J67" s="27"/>
      <c r="K67" s="27"/>
      <c r="M67" s="63"/>
      <c r="N67" s="63"/>
      <c r="O67" s="63"/>
      <c r="P67" s="200"/>
    </row>
    <row r="68" spans="1:16" ht="15.95" customHeight="1" x14ac:dyDescent="0.2">
      <c r="A68" s="103">
        <v>68</v>
      </c>
      <c r="B68" s="35" t="s">
        <v>172</v>
      </c>
      <c r="C68" s="195"/>
      <c r="D68" s="186">
        <f>SUMIFS('Fiche Action 1'!M:M,'Fiche Action 1'!K:K,"68")</f>
        <v>0</v>
      </c>
      <c r="E68" s="186">
        <f t="shared" si="0"/>
        <v>0</v>
      </c>
      <c r="F68" s="166">
        <v>78</v>
      </c>
      <c r="G68" s="35" t="s">
        <v>276</v>
      </c>
      <c r="H68" s="99"/>
      <c r="I68" s="545">
        <v>0</v>
      </c>
      <c r="J68" s="27"/>
      <c r="K68" s="27"/>
      <c r="M68" s="63"/>
      <c r="N68" s="63"/>
      <c r="O68" s="63"/>
      <c r="P68" s="200"/>
    </row>
    <row r="69" spans="1:16" ht="15.95" customHeight="1" x14ac:dyDescent="0.2">
      <c r="A69" s="103"/>
      <c r="B69" s="35"/>
      <c r="C69" s="195"/>
      <c r="D69" s="202"/>
      <c r="E69" s="202"/>
      <c r="F69" s="203">
        <v>79</v>
      </c>
      <c r="G69" s="35" t="s">
        <v>277</v>
      </c>
      <c r="H69" s="99"/>
      <c r="I69" s="157">
        <f>I70</f>
        <v>0</v>
      </c>
      <c r="J69" s="27"/>
      <c r="K69" s="27"/>
      <c r="M69" s="63"/>
      <c r="N69" s="63"/>
      <c r="O69" s="63"/>
      <c r="P69" s="200"/>
    </row>
    <row r="70" spans="1:16" ht="15.95" customHeight="1" thickBot="1" x14ac:dyDescent="0.25">
      <c r="A70" s="103">
        <v>69</v>
      </c>
      <c r="B70" s="35" t="s">
        <v>278</v>
      </c>
      <c r="C70" s="204"/>
      <c r="D70" s="205">
        <f>SUMIFS('Fiche Action 1'!M:M,'Fiche Action 1'!K:K,"69")</f>
        <v>0</v>
      </c>
      <c r="E70" s="205">
        <f t="shared" si="0"/>
        <v>0</v>
      </c>
      <c r="F70" s="234">
        <v>792</v>
      </c>
      <c r="G70" s="240" t="s">
        <v>65</v>
      </c>
      <c r="H70" s="236"/>
      <c r="I70" s="544">
        <v>0</v>
      </c>
      <c r="J70" s="27"/>
      <c r="K70" s="27"/>
      <c r="L70" s="543" t="s">
        <v>279</v>
      </c>
      <c r="M70" s="63"/>
      <c r="N70" s="63"/>
      <c r="O70" s="63"/>
      <c r="P70" s="201"/>
    </row>
    <row r="71" spans="1:16" ht="15.95" customHeight="1" thickBot="1" x14ac:dyDescent="0.25">
      <c r="A71" s="248"/>
      <c r="B71" s="242"/>
      <c r="C71" s="251" t="s">
        <v>280</v>
      </c>
      <c r="D71" s="252">
        <f>D64+D68+D70</f>
        <v>0</v>
      </c>
      <c r="E71" s="252">
        <f t="shared" si="0"/>
        <v>0</v>
      </c>
      <c r="F71" s="248"/>
      <c r="G71" s="242"/>
      <c r="H71" s="243" t="s">
        <v>280</v>
      </c>
      <c r="I71" s="244">
        <f>I64+I68+I69</f>
        <v>0</v>
      </c>
      <c r="J71" s="27"/>
      <c r="K71" s="27"/>
      <c r="P71" s="174"/>
    </row>
    <row r="72" spans="1:16" ht="15.95" customHeight="1" thickBot="1" x14ac:dyDescent="0.25">
      <c r="A72" s="197"/>
      <c r="B72" s="726"/>
      <c r="C72" s="727"/>
      <c r="D72" s="183"/>
      <c r="E72" s="183"/>
      <c r="F72" s="167"/>
      <c r="G72" s="726"/>
      <c r="H72" s="727"/>
      <c r="I72" s="183"/>
      <c r="J72" s="27"/>
      <c r="K72" s="27"/>
      <c r="P72" s="174"/>
    </row>
    <row r="73" spans="1:16" ht="15.95" customHeight="1" thickBot="1" x14ac:dyDescent="0.25">
      <c r="A73" s="197"/>
      <c r="B73" s="206" t="s">
        <v>281</v>
      </c>
      <c r="C73" s="207"/>
      <c r="D73" s="208">
        <f>D71+D62+D55</f>
        <v>5930.69</v>
      </c>
      <c r="E73" s="208">
        <f t="shared" si="0"/>
        <v>5940</v>
      </c>
      <c r="F73" s="167"/>
      <c r="G73" s="206" t="s">
        <v>282</v>
      </c>
      <c r="H73" s="207"/>
      <c r="I73" s="208">
        <f>I71+I62+I55</f>
        <v>5940</v>
      </c>
      <c r="J73" s="27"/>
      <c r="K73" s="27"/>
      <c r="P73" s="174"/>
    </row>
    <row r="74" spans="1:16" ht="15.95" customHeight="1" thickBot="1" x14ac:dyDescent="0.25">
      <c r="A74" s="197"/>
      <c r="B74" s="724"/>
      <c r="C74" s="725"/>
      <c r="D74" s="188"/>
      <c r="E74" s="188"/>
      <c r="F74" s="167"/>
      <c r="G74" s="726"/>
      <c r="H74" s="727"/>
      <c r="I74" s="209"/>
      <c r="J74" s="27"/>
      <c r="K74" s="27"/>
    </row>
    <row r="75" spans="1:16" ht="15.95" customHeight="1" thickBot="1" x14ac:dyDescent="0.25">
      <c r="A75" s="248"/>
      <c r="B75" s="250" t="s">
        <v>283</v>
      </c>
      <c r="C75" s="243"/>
      <c r="D75" s="253">
        <f>D73</f>
        <v>5930.69</v>
      </c>
      <c r="E75" s="253">
        <f t="shared" ref="E75:E80" si="1">ROUNDUP(D75,-1)</f>
        <v>5940</v>
      </c>
      <c r="F75" s="254"/>
      <c r="G75" s="250" t="s">
        <v>283</v>
      </c>
      <c r="H75" s="243"/>
      <c r="I75" s="255">
        <f>I73</f>
        <v>5940</v>
      </c>
      <c r="J75" s="27"/>
      <c r="K75" s="680"/>
      <c r="M75" s="63"/>
      <c r="N75" s="63"/>
      <c r="O75" s="63"/>
      <c r="P75" s="201"/>
    </row>
    <row r="76" spans="1:16" ht="15.95" customHeight="1" x14ac:dyDescent="0.2">
      <c r="A76" s="212"/>
      <c r="B76" s="213"/>
      <c r="C76" s="214"/>
      <c r="D76" s="215"/>
      <c r="E76" s="215"/>
      <c r="F76" s="167"/>
      <c r="G76" s="27"/>
      <c r="H76" s="216"/>
      <c r="I76" s="215"/>
      <c r="J76" s="27"/>
      <c r="K76" s="27"/>
      <c r="M76" s="63"/>
      <c r="N76" s="63"/>
      <c r="O76" s="63"/>
      <c r="P76" s="201"/>
    </row>
    <row r="77" spans="1:16" ht="15.95" customHeight="1" x14ac:dyDescent="0.2">
      <c r="A77" s="728" t="s">
        <v>284</v>
      </c>
      <c r="B77" s="729"/>
      <c r="C77" s="730"/>
      <c r="D77" s="217">
        <f>SUM(D78:D80)</f>
        <v>495.93599999999998</v>
      </c>
      <c r="E77" s="217">
        <f t="shared" si="1"/>
        <v>500</v>
      </c>
      <c r="F77" s="728" t="s">
        <v>285</v>
      </c>
      <c r="G77" s="731"/>
      <c r="H77" s="732"/>
      <c r="I77" s="217">
        <f>SUM(I78:I80)</f>
        <v>500</v>
      </c>
      <c r="J77" s="27"/>
      <c r="K77" s="27"/>
      <c r="M77" s="63"/>
      <c r="N77" s="63"/>
      <c r="O77" s="63"/>
      <c r="P77" s="201"/>
    </row>
    <row r="78" spans="1:16" ht="15.95" customHeight="1" x14ac:dyDescent="0.2">
      <c r="A78" s="234">
        <v>860</v>
      </c>
      <c r="B78" s="240" t="s">
        <v>286</v>
      </c>
      <c r="C78" s="236"/>
      <c r="D78" s="241">
        <f>SUMIFS('Fiche Action 1'!M:M,'Fiche Action 1'!K:K,"860")</f>
        <v>0</v>
      </c>
      <c r="E78" s="241">
        <f t="shared" si="1"/>
        <v>0</v>
      </c>
      <c r="F78" s="234">
        <v>870</v>
      </c>
      <c r="G78" s="240" t="s">
        <v>287</v>
      </c>
      <c r="H78" s="236"/>
      <c r="I78" s="544">
        <v>0</v>
      </c>
      <c r="J78" s="27"/>
      <c r="K78" s="27"/>
      <c r="P78" s="174"/>
    </row>
    <row r="79" spans="1:16" ht="15.95" customHeight="1" x14ac:dyDescent="0.2">
      <c r="A79" s="234">
        <v>861</v>
      </c>
      <c r="B79" s="240" t="s">
        <v>288</v>
      </c>
      <c r="C79" s="236"/>
      <c r="D79" s="241">
        <f>SUMIFS('Fiche Action 1'!M:M,'Fiche Action 1'!K:K,"861")</f>
        <v>0</v>
      </c>
      <c r="E79" s="241">
        <f t="shared" si="1"/>
        <v>0</v>
      </c>
      <c r="F79" s="234">
        <v>871</v>
      </c>
      <c r="G79" s="240" t="s">
        <v>289</v>
      </c>
      <c r="H79" s="236"/>
      <c r="I79" s="544">
        <v>0</v>
      </c>
      <c r="J79" s="27"/>
      <c r="K79" s="27"/>
    </row>
    <row r="80" spans="1:16" ht="15.95" customHeight="1" x14ac:dyDescent="0.2">
      <c r="A80" s="234">
        <v>864</v>
      </c>
      <c r="B80" s="240" t="s">
        <v>50</v>
      </c>
      <c r="C80" s="236"/>
      <c r="D80" s="241">
        <f>SUMIFS('Fiche Action 1'!M:M,'Fiche Action 1'!K:K,"864")</f>
        <v>495.93599999999998</v>
      </c>
      <c r="E80" s="241">
        <f t="shared" si="1"/>
        <v>500</v>
      </c>
      <c r="F80" s="234">
        <v>875</v>
      </c>
      <c r="G80" s="240" t="s">
        <v>51</v>
      </c>
      <c r="H80" s="236"/>
      <c r="I80" s="544">
        <f>E80</f>
        <v>500</v>
      </c>
      <c r="J80" s="27"/>
      <c r="K80" s="27"/>
      <c r="L80" s="543" t="s">
        <v>290</v>
      </c>
      <c r="M80" s="63"/>
      <c r="N80" s="63"/>
      <c r="O80" s="63"/>
      <c r="P80" s="201"/>
    </row>
    <row r="81" spans="1:16" ht="15.95" customHeight="1" thickBot="1" x14ac:dyDescent="0.25">
      <c r="A81" s="218"/>
      <c r="B81" s="219"/>
      <c r="C81" s="220"/>
      <c r="D81" s="220"/>
      <c r="E81" s="220"/>
      <c r="F81" s="167"/>
      <c r="G81" s="27"/>
      <c r="H81" s="172"/>
      <c r="I81" s="220"/>
      <c r="J81" s="27"/>
      <c r="K81" s="27"/>
      <c r="P81" s="174"/>
    </row>
    <row r="82" spans="1:16" ht="15.95" customHeight="1" thickBot="1" x14ac:dyDescent="0.25">
      <c r="A82" s="192"/>
      <c r="B82" s="219"/>
      <c r="C82" s="221" t="s">
        <v>291</v>
      </c>
      <c r="D82" s="222">
        <f>D77</f>
        <v>495.93599999999998</v>
      </c>
      <c r="E82" s="222">
        <f>ROUNDUP(D82,-1)</f>
        <v>500</v>
      </c>
      <c r="F82" s="210"/>
      <c r="G82" s="193"/>
      <c r="H82" s="194" t="s">
        <v>292</v>
      </c>
      <c r="I82" s="211">
        <f>I77</f>
        <v>500</v>
      </c>
      <c r="J82" s="27"/>
      <c r="K82" s="27"/>
    </row>
    <row r="83" spans="1:16" ht="15.95" customHeight="1" x14ac:dyDescent="0.2">
      <c r="A83" s="167"/>
      <c r="B83" s="27"/>
      <c r="C83" s="27"/>
      <c r="D83" s="27"/>
      <c r="E83" s="27"/>
      <c r="F83" s="167"/>
      <c r="G83" s="27"/>
      <c r="H83" s="27"/>
      <c r="I83" s="27"/>
      <c r="J83" s="27"/>
      <c r="K83" s="27"/>
    </row>
    <row r="84" spans="1:16" ht="15.95" customHeight="1" x14ac:dyDescent="0.2">
      <c r="A84" s="223"/>
      <c r="B84" s="27"/>
      <c r="C84" s="259">
        <v>0.4</v>
      </c>
      <c r="D84" s="260">
        <f>D75*$C$84</f>
        <v>2372.2759999999998</v>
      </c>
      <c r="E84" s="260">
        <f>ROUNDUP(D84,-1)</f>
        <v>2380</v>
      </c>
      <c r="F84" s="167"/>
      <c r="G84" s="27"/>
      <c r="H84" s="27"/>
      <c r="I84" s="224">
        <f>I75-E75</f>
        <v>0</v>
      </c>
      <c r="J84" s="27"/>
      <c r="K84" s="27"/>
    </row>
    <row r="85" spans="1:16" ht="15.95" customHeight="1" x14ac:dyDescent="0.2">
      <c r="A85" s="167"/>
      <c r="B85" s="27"/>
      <c r="C85" s="27"/>
      <c r="F85" s="167"/>
      <c r="G85" s="27"/>
      <c r="H85" s="27"/>
      <c r="I85" s="27"/>
      <c r="J85" s="27"/>
      <c r="K85" s="27"/>
      <c r="M85" s="63"/>
      <c r="N85" s="63"/>
      <c r="O85" s="63"/>
      <c r="P85" s="201"/>
    </row>
    <row r="86" spans="1:16" ht="15.95" customHeight="1" x14ac:dyDescent="0.2">
      <c r="A86" s="167"/>
      <c r="B86" s="27"/>
      <c r="C86" s="27"/>
      <c r="D86" s="256">
        <f>D73+$D$82</f>
        <v>6426.6259999999993</v>
      </c>
      <c r="E86" s="256">
        <f>ROUNDUP(D86,-1)</f>
        <v>6430</v>
      </c>
      <c r="F86" s="167"/>
      <c r="G86" s="27"/>
      <c r="H86" s="27"/>
      <c r="I86" s="27"/>
      <c r="J86" s="27"/>
      <c r="K86" s="27"/>
      <c r="P86" s="174"/>
    </row>
    <row r="87" spans="1:16" ht="15.95" customHeight="1" x14ac:dyDescent="0.2">
      <c r="A87" s="167"/>
      <c r="B87" s="27"/>
      <c r="C87" s="27"/>
      <c r="D87" s="27"/>
      <c r="E87" s="27"/>
      <c r="F87" s="167"/>
      <c r="G87" s="27"/>
      <c r="H87" s="27"/>
      <c r="I87" s="27"/>
      <c r="J87" s="27"/>
      <c r="K87" s="27"/>
    </row>
    <row r="89" spans="1:16" ht="15.95" customHeight="1" x14ac:dyDescent="0.2">
      <c r="M89" s="63"/>
      <c r="N89" s="63"/>
      <c r="O89" s="63"/>
      <c r="P89" s="201"/>
    </row>
    <row r="90" spans="1:16" ht="15.95" customHeight="1" x14ac:dyDescent="0.2">
      <c r="P90" s="174"/>
    </row>
    <row r="91" spans="1:16" ht="15.95" customHeight="1" x14ac:dyDescent="0.2">
      <c r="P91" s="174"/>
    </row>
    <row r="93" spans="1:16" ht="15.95" customHeight="1" x14ac:dyDescent="0.2">
      <c r="M93" s="63"/>
      <c r="N93" s="63"/>
      <c r="O93" s="63"/>
      <c r="P93" s="201"/>
    </row>
    <row r="94" spans="1:16" ht="15.95" customHeight="1" x14ac:dyDescent="0.2">
      <c r="P94" s="174"/>
    </row>
    <row r="96" spans="1:16" ht="15.95" customHeight="1" x14ac:dyDescent="0.2">
      <c r="N96" s="174"/>
      <c r="P96" s="174"/>
    </row>
    <row r="97" spans="13:16" ht="15.95" customHeight="1" x14ac:dyDescent="0.2">
      <c r="N97" s="226"/>
      <c r="P97" s="174"/>
    </row>
    <row r="98" spans="13:16" ht="15.95" customHeight="1" x14ac:dyDescent="0.2">
      <c r="P98" s="174"/>
    </row>
    <row r="102" spans="13:16" ht="15.95" customHeight="1" x14ac:dyDescent="0.2">
      <c r="M102" s="63"/>
      <c r="N102" s="63"/>
      <c r="O102" s="63"/>
      <c r="P102" s="201"/>
    </row>
    <row r="103" spans="13:16" ht="15.95" customHeight="1" x14ac:dyDescent="0.2">
      <c r="P103" s="174"/>
    </row>
    <row r="104" spans="13:16" ht="15.95" customHeight="1" x14ac:dyDescent="0.2">
      <c r="M104" s="63"/>
      <c r="N104" s="63"/>
      <c r="O104" s="63"/>
      <c r="P104" s="201"/>
    </row>
    <row r="105" spans="13:16" ht="15.95" customHeight="1" x14ac:dyDescent="0.2">
      <c r="P105" s="155"/>
    </row>
    <row r="106" spans="13:16" ht="15.95" customHeight="1" x14ac:dyDescent="0.2">
      <c r="M106" s="156"/>
      <c r="N106" s="155"/>
      <c r="P106" s="201"/>
    </row>
    <row r="111" spans="13:16" ht="15.95" customHeight="1" x14ac:dyDescent="0.2">
      <c r="M111" s="63"/>
      <c r="N111" s="63"/>
      <c r="O111" s="63"/>
      <c r="P111" s="201"/>
    </row>
    <row r="112" spans="13:16" ht="15.95" customHeight="1" x14ac:dyDescent="0.2">
      <c r="P112" s="174"/>
    </row>
    <row r="114" spans="12:16" ht="15.95" customHeight="1" x14ac:dyDescent="0.2">
      <c r="M114" s="63"/>
      <c r="N114" s="63"/>
      <c r="O114" s="63"/>
      <c r="P114" s="201"/>
    </row>
    <row r="116" spans="12:16" ht="15.95" customHeight="1" x14ac:dyDescent="0.2">
      <c r="M116" s="63"/>
      <c r="N116" s="63"/>
      <c r="O116" s="63"/>
      <c r="P116" s="168"/>
    </row>
    <row r="117" spans="12:16" ht="15.95" customHeight="1" x14ac:dyDescent="0.2">
      <c r="P117" s="200"/>
    </row>
    <row r="118" spans="12:16" ht="15.95" customHeight="1" x14ac:dyDescent="0.2">
      <c r="P118" s="200"/>
    </row>
    <row r="120" spans="12:16" ht="15.95" customHeight="1" x14ac:dyDescent="0.2">
      <c r="M120" s="63"/>
      <c r="N120" s="63"/>
      <c r="O120" s="63"/>
      <c r="P120" s="201"/>
    </row>
    <row r="121" spans="12:16" ht="15.95" customHeight="1" x14ac:dyDescent="0.2">
      <c r="L121" s="540"/>
      <c r="P121" s="200"/>
    </row>
    <row r="122" spans="12:16" ht="15.95" customHeight="1" x14ac:dyDescent="0.2">
      <c r="P122" s="200"/>
    </row>
    <row r="123" spans="12:16" ht="15.95" customHeight="1" x14ac:dyDescent="0.2">
      <c r="P123" s="200"/>
    </row>
    <row r="124" spans="12:16" ht="15.95" customHeight="1" x14ac:dyDescent="0.2">
      <c r="P124" s="200"/>
    </row>
    <row r="125" spans="12:16" ht="15.95" customHeight="1" x14ac:dyDescent="0.2">
      <c r="P125" s="200"/>
    </row>
    <row r="126" spans="12:16" ht="15.95" customHeight="1" x14ac:dyDescent="0.2">
      <c r="P126" s="200"/>
    </row>
    <row r="127" spans="12:16" ht="15.95" customHeight="1" x14ac:dyDescent="0.2">
      <c r="P127" s="200"/>
    </row>
    <row r="128" spans="12:16" ht="15.95" customHeight="1" x14ac:dyDescent="0.2">
      <c r="P128" s="200"/>
    </row>
    <row r="129" spans="12:16" ht="15.95" customHeight="1" x14ac:dyDescent="0.2">
      <c r="P129" s="200"/>
    </row>
    <row r="130" spans="12:16" ht="15.95" customHeight="1" x14ac:dyDescent="0.2">
      <c r="P130" s="200"/>
    </row>
    <row r="131" spans="12:16" ht="15.95" customHeight="1" x14ac:dyDescent="0.2">
      <c r="P131" s="200"/>
    </row>
    <row r="132" spans="12:16" ht="15.95" customHeight="1" x14ac:dyDescent="0.2">
      <c r="P132" s="200"/>
    </row>
    <row r="140" spans="12:16" ht="15.95" customHeight="1" x14ac:dyDescent="0.2">
      <c r="L140" s="541"/>
      <c r="M140" s="227"/>
      <c r="N140" s="227"/>
      <c r="O140" s="228"/>
    </row>
    <row r="141" spans="12:16" ht="15.95" customHeight="1" x14ac:dyDescent="0.2">
      <c r="L141" s="541"/>
      <c r="M141" s="227"/>
      <c r="N141" s="227"/>
      <c r="O141" s="227"/>
    </row>
    <row r="142" spans="12:16" ht="15.95" customHeight="1" x14ac:dyDescent="0.2">
      <c r="L142" s="541"/>
      <c r="M142" s="229"/>
      <c r="N142" s="227"/>
      <c r="O142" s="227"/>
    </row>
    <row r="143" spans="12:16" ht="15.95" customHeight="1" x14ac:dyDescent="0.2">
      <c r="L143" s="541"/>
      <c r="M143" s="227"/>
      <c r="N143" s="227"/>
      <c r="O143" s="227"/>
    </row>
    <row r="144" spans="12:16" ht="15.95" customHeight="1" x14ac:dyDescent="0.2">
      <c r="L144" s="541"/>
      <c r="M144" s="227"/>
      <c r="N144" s="227"/>
      <c r="O144" s="227"/>
    </row>
    <row r="145" spans="12:15" ht="15.95" customHeight="1" x14ac:dyDescent="0.2">
      <c r="L145" s="541"/>
      <c r="M145" s="227"/>
      <c r="N145" s="227"/>
      <c r="O145" s="227"/>
    </row>
    <row r="146" spans="12:15" ht="15.95" customHeight="1" x14ac:dyDescent="0.2">
      <c r="L146" s="541"/>
      <c r="M146" s="227"/>
      <c r="N146" s="227"/>
      <c r="O146" s="227"/>
    </row>
    <row r="147" spans="12:15" ht="15.95" customHeight="1" x14ac:dyDescent="0.2">
      <c r="L147" s="541"/>
      <c r="M147" s="227"/>
      <c r="N147" s="227"/>
      <c r="O147" s="227"/>
    </row>
    <row r="148" spans="12:15" ht="15.95" customHeight="1" x14ac:dyDescent="0.2">
      <c r="L148" s="541"/>
      <c r="M148" s="227"/>
      <c r="N148" s="227"/>
      <c r="O148" s="227"/>
    </row>
    <row r="149" spans="12:15" ht="15.95" customHeight="1" x14ac:dyDescent="0.2">
      <c r="L149" s="541"/>
      <c r="M149" s="227"/>
      <c r="N149" s="227"/>
      <c r="O149" s="227"/>
    </row>
    <row r="150" spans="12:15" ht="15.95" customHeight="1" x14ac:dyDescent="0.2">
      <c r="L150" s="541"/>
      <c r="M150" s="227"/>
      <c r="N150" s="227"/>
      <c r="O150" s="227"/>
    </row>
    <row r="151" spans="12:15" ht="15.95" customHeight="1" x14ac:dyDescent="0.2">
      <c r="L151" s="542"/>
      <c r="M151" s="227"/>
      <c r="N151" s="227"/>
      <c r="O151" s="227"/>
    </row>
    <row r="152" spans="12:15" ht="15.95" customHeight="1" x14ac:dyDescent="0.2">
      <c r="L152" s="542"/>
      <c r="M152" s="227"/>
      <c r="N152" s="227"/>
      <c r="O152" s="227"/>
    </row>
    <row r="153" spans="12:15" ht="15.95" customHeight="1" x14ac:dyDescent="0.2">
      <c r="L153" s="542"/>
      <c r="M153" s="227"/>
      <c r="N153" s="227"/>
      <c r="O153" s="227"/>
    </row>
    <row r="154" spans="12:15" ht="15.95" customHeight="1" x14ac:dyDescent="0.2">
      <c r="L154" s="542"/>
      <c r="M154" s="227"/>
      <c r="N154" s="227"/>
      <c r="O154" s="227"/>
    </row>
    <row r="155" spans="12:15" ht="15.95" customHeight="1" x14ac:dyDescent="0.2">
      <c r="L155" s="541"/>
      <c r="M155" s="227"/>
      <c r="N155" s="227"/>
      <c r="O155" s="227"/>
    </row>
    <row r="156" spans="12:15" ht="15.95" customHeight="1" x14ac:dyDescent="0.2">
      <c r="L156" s="542"/>
      <c r="M156" s="227"/>
      <c r="N156" s="227"/>
      <c r="O156" s="227"/>
    </row>
    <row r="157" spans="12:15" ht="15.95" customHeight="1" x14ac:dyDescent="0.2">
      <c r="L157" s="542"/>
      <c r="M157" s="227"/>
      <c r="N157" s="227"/>
      <c r="O157" s="227"/>
    </row>
  </sheetData>
  <sheetProtection sheet="1" formatCells="0" formatColumns="0" insertRows="0"/>
  <mergeCells count="22">
    <mergeCell ref="L23:L24"/>
    <mergeCell ref="G8:H8"/>
    <mergeCell ref="A1:I1"/>
    <mergeCell ref="A4:I4"/>
    <mergeCell ref="A5:I5"/>
    <mergeCell ref="A6:C6"/>
    <mergeCell ref="F6:H6"/>
    <mergeCell ref="A2:I2"/>
    <mergeCell ref="A3:I3"/>
    <mergeCell ref="L3:M3"/>
    <mergeCell ref="L2:M2"/>
    <mergeCell ref="L1:M1"/>
    <mergeCell ref="B74:C74"/>
    <mergeCell ref="G74:H74"/>
    <mergeCell ref="A77:C77"/>
    <mergeCell ref="F77:H77"/>
    <mergeCell ref="B61:C61"/>
    <mergeCell ref="G61:H61"/>
    <mergeCell ref="B63:C63"/>
    <mergeCell ref="G63:H63"/>
    <mergeCell ref="B72:C72"/>
    <mergeCell ref="G72:H72"/>
  </mergeCells>
  <hyperlinks>
    <hyperlink ref="L39" r:id="rId1" location=":~:text=Conclusion%20%3A%20Les%20frais%20bancaires%20soumis,%C2%AB%20Charges%20d'int%C3%A9r%C3%AAts%20%C2%BB." xr:uid="{43B5D88F-D5A1-4BD4-AC6C-FC2DF4183D8E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563B-2ECA-431B-A053-BCC35B7AB43E}">
  <sheetPr>
    <tabColor rgb="FF00B0F0"/>
  </sheetPr>
  <dimension ref="A1:X175"/>
  <sheetViews>
    <sheetView zoomScaleNormal="100" workbookViewId="0">
      <pane ySplit="7" topLeftCell="A122" activePane="bottomLeft" state="frozen"/>
      <selection sqref="A1:M1"/>
      <selection pane="bottomLeft" activeCell="A3" sqref="A3"/>
    </sheetView>
  </sheetViews>
  <sheetFormatPr baseColWidth="10" defaultColWidth="11.42578125" defaultRowHeight="12.75" x14ac:dyDescent="0.2"/>
  <cols>
    <col min="1" max="1" width="7.5703125" style="161" bestFit="1" customWidth="1"/>
    <col min="2" max="2" width="10.7109375" style="161" customWidth="1"/>
    <col min="3" max="3" width="11.42578125" style="162"/>
    <col min="4" max="4" width="27.42578125" style="162" customWidth="1"/>
    <col min="5" max="5" width="8.7109375" style="162" customWidth="1"/>
    <col min="6" max="7" width="12.7109375" style="162" customWidth="1"/>
    <col min="8" max="8" width="14.42578125" style="162" bestFit="1" customWidth="1"/>
    <col min="9" max="9" width="8.7109375" style="498" customWidth="1"/>
    <col min="10" max="10" width="2.7109375" style="162" customWidth="1"/>
    <col min="11" max="11" width="4.7109375" style="163" customWidth="1"/>
    <col min="12" max="12" width="39.42578125" style="162" customWidth="1"/>
    <col min="13" max="13" width="8.7109375" style="498" customWidth="1"/>
    <col min="14" max="14" width="1.7109375" style="162" customWidth="1"/>
    <col min="15" max="15" width="4.7109375" style="162" customWidth="1"/>
    <col min="16" max="16" width="21.7109375" style="162" customWidth="1"/>
    <col min="17" max="17" width="8.7109375" style="498" customWidth="1"/>
    <col min="18" max="18" width="11.42578125" style="162"/>
    <col min="19" max="16384" width="11.42578125" style="161"/>
  </cols>
  <sheetData>
    <row r="1" spans="1:24" x14ac:dyDescent="0.2">
      <c r="A1" s="275"/>
      <c r="B1" s="276" t="s">
        <v>1</v>
      </c>
      <c r="C1" s="710" t="str">
        <f>IFERROR(IF(ISBLANK('Liste de vos actions'!B8),"",'Liste de vos actions'!B8),"")</f>
        <v>JOP</v>
      </c>
      <c r="D1" s="711"/>
      <c r="E1" s="706" t="s">
        <v>1159</v>
      </c>
      <c r="F1" s="707"/>
      <c r="G1" s="707"/>
      <c r="H1" s="707"/>
      <c r="I1" s="707"/>
      <c r="J1" s="707"/>
      <c r="K1" s="707"/>
      <c r="L1" s="708"/>
      <c r="M1" s="278"/>
      <c r="N1" s="277"/>
      <c r="O1" s="280"/>
      <c r="P1" s="281"/>
      <c r="Q1" s="282"/>
      <c r="R1" s="283" t="s">
        <v>3</v>
      </c>
      <c r="S1" s="283" t="s">
        <v>4</v>
      </c>
      <c r="T1" s="283" t="s">
        <v>5</v>
      </c>
      <c r="U1" s="283" t="s">
        <v>6</v>
      </c>
      <c r="V1" s="283" t="s">
        <v>7</v>
      </c>
      <c r="W1" s="283" t="s">
        <v>8</v>
      </c>
      <c r="X1" s="275"/>
    </row>
    <row r="2" spans="1:24" x14ac:dyDescent="0.2">
      <c r="A2" s="275"/>
      <c r="B2" s="284"/>
      <c r="C2" s="285"/>
      <c r="D2" s="286"/>
      <c r="E2" s="277"/>
      <c r="F2" s="502"/>
      <c r="G2" s="277"/>
      <c r="H2" s="503"/>
      <c r="I2" s="278"/>
      <c r="J2" s="277"/>
      <c r="K2" s="279"/>
      <c r="L2" s="277"/>
      <c r="M2" s="278"/>
      <c r="N2" s="277"/>
      <c r="O2" s="280"/>
      <c r="P2" s="287" t="s">
        <v>9</v>
      </c>
      <c r="Q2" s="288">
        <f>'Budget Action 2'!$D$75</f>
        <v>5607.4</v>
      </c>
      <c r="R2" s="289">
        <f>'Budget Action 2'!D8</f>
        <v>4181</v>
      </c>
      <c r="S2" s="289">
        <f>'Budget Action 2'!D35+'Budget Action 2'!D31</f>
        <v>0</v>
      </c>
      <c r="T2" s="289">
        <f>'Budget Action 2'!D37</f>
        <v>232.5</v>
      </c>
      <c r="U2" s="289">
        <f>'Budget Action 2'!D45</f>
        <v>471.7</v>
      </c>
      <c r="V2" s="289">
        <f>'Budget Action 2'!D36</f>
        <v>378</v>
      </c>
      <c r="W2" s="289">
        <f>'Budget Action 2'!D26</f>
        <v>0</v>
      </c>
      <c r="X2" s="275"/>
    </row>
    <row r="3" spans="1:24" x14ac:dyDescent="0.2">
      <c r="A3" s="275"/>
      <c r="B3" s="284"/>
      <c r="C3" s="290"/>
      <c r="D3" s="291" t="s">
        <v>10</v>
      </c>
      <c r="E3" s="528">
        <v>0.35</v>
      </c>
      <c r="F3" s="277"/>
      <c r="G3" s="505" t="s">
        <v>11</v>
      </c>
      <c r="H3" s="506" t="s">
        <v>12</v>
      </c>
      <c r="I3" s="502"/>
      <c r="J3" s="277"/>
      <c r="K3" s="279"/>
      <c r="L3" s="277"/>
      <c r="M3" s="278"/>
      <c r="N3" s="277"/>
      <c r="O3" s="280"/>
      <c r="P3" s="295" t="s">
        <v>13</v>
      </c>
      <c r="Q3" s="296">
        <f>'Budget Action 2'!$D$84</f>
        <v>2242.96</v>
      </c>
      <c r="R3" s="297"/>
      <c r="S3" s="297"/>
      <c r="T3" s="297"/>
      <c r="U3" s="297"/>
      <c r="V3" s="297"/>
      <c r="W3" s="297"/>
      <c r="X3" s="298"/>
    </row>
    <row r="4" spans="1:24" ht="12.75" customHeight="1" x14ac:dyDescent="0.2">
      <c r="A4" s="275"/>
      <c r="B4" s="284"/>
      <c r="C4" s="299"/>
      <c r="D4" s="300" t="s">
        <v>14</v>
      </c>
      <c r="E4" s="672">
        <v>0.57499999999999996</v>
      </c>
      <c r="F4" s="507" t="s">
        <v>15</v>
      </c>
      <c r="G4" s="526">
        <v>9.2100000000000009</v>
      </c>
      <c r="H4" s="527">
        <v>13.57</v>
      </c>
      <c r="I4" s="502"/>
      <c r="J4" s="722" t="s">
        <v>16</v>
      </c>
      <c r="K4" s="722"/>
      <c r="L4" s="722"/>
      <c r="M4" s="278"/>
      <c r="N4" s="277"/>
      <c r="O4" s="280"/>
      <c r="P4" s="303" t="s">
        <v>17</v>
      </c>
      <c r="Q4" s="304">
        <f>'Budget Action 2'!$D$82</f>
        <v>535.78800000000001</v>
      </c>
      <c r="R4" s="297"/>
      <c r="S4" s="297"/>
      <c r="T4" s="297"/>
      <c r="U4" s="297"/>
      <c r="V4" s="297"/>
      <c r="W4" s="297"/>
      <c r="X4" s="298"/>
    </row>
    <row r="5" spans="1:24" x14ac:dyDescent="0.2">
      <c r="A5" s="275"/>
      <c r="B5" s="284"/>
      <c r="C5" s="292"/>
      <c r="D5" s="294" t="s">
        <v>18</v>
      </c>
      <c r="E5" s="528">
        <v>70</v>
      </c>
      <c r="F5" s="507" t="s">
        <v>19</v>
      </c>
      <c r="G5" s="530">
        <v>50</v>
      </c>
      <c r="H5" s="504"/>
      <c r="I5" s="502"/>
      <c r="J5" s="723"/>
      <c r="K5" s="723"/>
      <c r="L5" s="723"/>
      <c r="M5" s="278"/>
      <c r="N5" s="277"/>
      <c r="O5" s="280"/>
      <c r="P5" s="303"/>
      <c r="Q5" s="304"/>
      <c r="R5" s="297"/>
      <c r="S5" s="297"/>
      <c r="T5" s="297"/>
      <c r="U5" s="297"/>
      <c r="V5" s="297"/>
      <c r="W5" s="297"/>
      <c r="X5" s="298"/>
    </row>
    <row r="6" spans="1:24" x14ac:dyDescent="0.2">
      <c r="A6" s="275"/>
      <c r="B6" s="284"/>
      <c r="C6" s="301"/>
      <c r="D6" s="300" t="s">
        <v>20</v>
      </c>
      <c r="E6" s="529">
        <v>160</v>
      </c>
      <c r="F6" s="507" t="s">
        <v>21</v>
      </c>
      <c r="G6" s="508"/>
      <c r="H6" s="531">
        <v>11.07</v>
      </c>
      <c r="I6" s="502"/>
      <c r="J6" s="723"/>
      <c r="K6" s="723"/>
      <c r="L6" s="723"/>
      <c r="M6" s="278"/>
      <c r="N6" s="277"/>
      <c r="O6" s="280"/>
      <c r="P6" s="303"/>
      <c r="Q6" s="304"/>
      <c r="R6" s="297"/>
      <c r="S6" s="297"/>
      <c r="T6" s="297"/>
      <c r="U6" s="297"/>
      <c r="V6" s="297"/>
      <c r="W6" s="297"/>
      <c r="X6" s="298"/>
    </row>
    <row r="7" spans="1:24" x14ac:dyDescent="0.2">
      <c r="A7" s="275"/>
      <c r="B7" s="275"/>
      <c r="C7" s="277"/>
      <c r="D7" s="277"/>
      <c r="E7" s="277"/>
      <c r="F7" s="277"/>
      <c r="G7" s="277"/>
      <c r="H7" s="277"/>
      <c r="I7" s="278"/>
      <c r="J7" s="277"/>
      <c r="K7" s="279"/>
      <c r="L7" s="277"/>
      <c r="M7" s="278"/>
      <c r="N7" s="277"/>
      <c r="O7" s="277"/>
      <c r="P7" s="277"/>
      <c r="Q7" s="278"/>
      <c r="R7" s="277"/>
      <c r="S7" s="275"/>
      <c r="T7" s="275"/>
      <c r="U7" s="275"/>
      <c r="V7" s="275"/>
      <c r="W7" s="275"/>
      <c r="X7" s="275"/>
    </row>
    <row r="8" spans="1:24" x14ac:dyDescent="0.2">
      <c r="A8" s="276" t="str">
        <f t="shared" ref="A8:A78" si="0">IF(ISBLANK($C$1),"",$C$1)</f>
        <v>JOP</v>
      </c>
      <c r="B8" s="578" t="s">
        <v>22</v>
      </c>
      <c r="C8" s="579"/>
      <c r="D8" s="579"/>
      <c r="E8" s="579"/>
      <c r="F8" s="579" t="s">
        <v>23</v>
      </c>
      <c r="G8" s="579" t="s">
        <v>24</v>
      </c>
      <c r="H8" s="579"/>
      <c r="I8" s="580">
        <f>I9+I15+I16+I22+I29</f>
        <v>426.04</v>
      </c>
      <c r="J8" s="277"/>
      <c r="K8" s="305"/>
      <c r="L8" s="277"/>
      <c r="M8" s="306"/>
      <c r="N8" s="277"/>
      <c r="O8" s="307"/>
      <c r="P8" s="277"/>
      <c r="Q8" s="306"/>
      <c r="R8" s="277"/>
      <c r="S8" s="275"/>
      <c r="T8" s="275"/>
      <c r="U8" s="275"/>
      <c r="V8" s="275"/>
      <c r="W8" s="275"/>
      <c r="X8" s="275"/>
    </row>
    <row r="9" spans="1:24" x14ac:dyDescent="0.2">
      <c r="A9" s="276" t="str">
        <f t="shared" si="0"/>
        <v>JOP</v>
      </c>
      <c r="B9" s="308"/>
      <c r="C9" s="309" t="s">
        <v>25</v>
      </c>
      <c r="D9" s="309"/>
      <c r="E9" s="310"/>
      <c r="F9" s="311">
        <f>$G$4</f>
        <v>9.2100000000000009</v>
      </c>
      <c r="G9" s="311">
        <f>$H$4</f>
        <v>13.57</v>
      </c>
      <c r="H9" s="312" t="s">
        <v>26</v>
      </c>
      <c r="I9" s="313">
        <f>SUM(E11:E14)*G9</f>
        <v>298.54000000000002</v>
      </c>
      <c r="J9" s="277"/>
      <c r="K9" s="314">
        <v>64</v>
      </c>
      <c r="L9" s="315" t="s">
        <v>27</v>
      </c>
      <c r="M9" s="306"/>
      <c r="N9" s="277"/>
      <c r="O9" s="307"/>
      <c r="P9" s="277"/>
      <c r="Q9" s="306"/>
      <c r="R9" s="719" t="s">
        <v>28</v>
      </c>
      <c r="S9" s="720"/>
      <c r="T9" s="720"/>
      <c r="U9" s="721"/>
      <c r="V9" s="275"/>
      <c r="W9" s="275"/>
      <c r="X9" s="275"/>
    </row>
    <row r="10" spans="1:24" x14ac:dyDescent="0.2">
      <c r="A10" s="276" t="str">
        <f t="shared" si="0"/>
        <v>JOP</v>
      </c>
      <c r="B10" s="316"/>
      <c r="C10" s="317"/>
      <c r="D10" s="318" t="s">
        <v>29</v>
      </c>
      <c r="E10" s="319"/>
      <c r="F10" s="320" t="s">
        <v>30</v>
      </c>
      <c r="G10" s="320" t="s">
        <v>31</v>
      </c>
      <c r="H10" s="321" t="s">
        <v>32</v>
      </c>
      <c r="I10" s="322">
        <f>SUM(E11:E14)*F9</f>
        <v>202.62</v>
      </c>
      <c r="J10" s="277"/>
      <c r="K10" s="323">
        <v>641</v>
      </c>
      <c r="L10" s="277" t="s">
        <v>33</v>
      </c>
      <c r="M10" s="306">
        <f>IF(A10="","",(I10))</f>
        <v>202.62</v>
      </c>
      <c r="N10" s="277"/>
      <c r="O10" s="307"/>
      <c r="P10" s="277"/>
      <c r="Q10" s="306"/>
      <c r="R10" s="713" t="s">
        <v>34</v>
      </c>
      <c r="S10" s="714"/>
      <c r="T10" s="714"/>
      <c r="U10" s="715"/>
      <c r="V10" s="275"/>
      <c r="W10" s="275"/>
      <c r="X10" s="275"/>
    </row>
    <row r="11" spans="1:24" x14ac:dyDescent="0.2">
      <c r="A11" s="276" t="str">
        <f t="shared" si="0"/>
        <v>JOP</v>
      </c>
      <c r="B11" s="316"/>
      <c r="C11" s="317"/>
      <c r="D11" s="324" t="s">
        <v>35</v>
      </c>
      <c r="E11" s="325">
        <f>F11*G11</f>
        <v>6</v>
      </c>
      <c r="F11" s="499">
        <v>6</v>
      </c>
      <c r="G11" s="499">
        <v>1</v>
      </c>
      <c r="H11" s="321" t="s">
        <v>36</v>
      </c>
      <c r="I11" s="322">
        <f>I9-I10</f>
        <v>95.920000000000016</v>
      </c>
      <c r="J11" s="277"/>
      <c r="K11" s="323">
        <v>645</v>
      </c>
      <c r="L11" s="327" t="s">
        <v>37</v>
      </c>
      <c r="M11" s="306">
        <f>IF(A11="","",(I11))</f>
        <v>95.920000000000016</v>
      </c>
      <c r="N11" s="277"/>
      <c r="O11" s="307"/>
      <c r="P11" s="277"/>
      <c r="Q11" s="306"/>
      <c r="R11" s="716"/>
      <c r="S11" s="717"/>
      <c r="T11" s="717"/>
      <c r="U11" s="718"/>
      <c r="V11" s="275"/>
      <c r="W11" s="275"/>
      <c r="X11" s="275"/>
    </row>
    <row r="12" spans="1:24" x14ac:dyDescent="0.2">
      <c r="A12" s="276" t="str">
        <f t="shared" si="0"/>
        <v>JOP</v>
      </c>
      <c r="B12" s="316"/>
      <c r="C12" s="317"/>
      <c r="D12" s="324" t="s">
        <v>38</v>
      </c>
      <c r="E12" s="568">
        <v>10</v>
      </c>
      <c r="F12" s="317"/>
      <c r="G12" s="317"/>
      <c r="H12" s="317"/>
      <c r="I12" s="329"/>
      <c r="J12" s="277"/>
      <c r="K12" s="305"/>
      <c r="L12" s="277"/>
      <c r="M12" s="306"/>
      <c r="N12" s="277"/>
      <c r="O12" s="307"/>
      <c r="P12" s="277"/>
      <c r="Q12" s="306"/>
      <c r="R12" s="277"/>
      <c r="S12" s="275"/>
      <c r="T12" s="275"/>
      <c r="U12" s="275"/>
      <c r="V12" s="275"/>
      <c r="W12" s="275"/>
      <c r="X12" s="275"/>
    </row>
    <row r="13" spans="1:24" x14ac:dyDescent="0.2">
      <c r="A13" s="276" t="str">
        <f t="shared" si="0"/>
        <v>JOP</v>
      </c>
      <c r="B13" s="316"/>
      <c r="C13" s="317"/>
      <c r="D13" s="324" t="s">
        <v>39</v>
      </c>
      <c r="E13" s="271">
        <v>3</v>
      </c>
      <c r="F13" s="317"/>
      <c r="G13" s="317"/>
      <c r="H13" s="317"/>
      <c r="I13" s="329"/>
      <c r="J13" s="277"/>
      <c r="K13" s="305"/>
      <c r="L13" s="277"/>
      <c r="M13" s="306"/>
      <c r="N13" s="277"/>
      <c r="O13" s="307"/>
      <c r="P13" s="277"/>
      <c r="Q13" s="306"/>
      <c r="R13" s="277"/>
      <c r="S13" s="275"/>
      <c r="T13" s="275"/>
      <c r="U13" s="275"/>
      <c r="V13" s="275"/>
      <c r="W13" s="275"/>
      <c r="X13" s="275"/>
    </row>
    <row r="14" spans="1:24" x14ac:dyDescent="0.2">
      <c r="A14" s="276" t="str">
        <f t="shared" si="0"/>
        <v>JOP</v>
      </c>
      <c r="B14" s="316"/>
      <c r="C14" s="317"/>
      <c r="D14" s="324" t="s">
        <v>40</v>
      </c>
      <c r="E14" s="271">
        <v>3</v>
      </c>
      <c r="F14" s="317"/>
      <c r="G14" s="317"/>
      <c r="H14" s="317"/>
      <c r="I14" s="329"/>
      <c r="J14" s="277"/>
      <c r="K14" s="305"/>
      <c r="L14" s="277"/>
      <c r="M14" s="306"/>
      <c r="N14" s="277"/>
      <c r="O14" s="307"/>
      <c r="P14" s="277"/>
      <c r="Q14" s="306"/>
      <c r="R14" s="277"/>
      <c r="S14" s="275"/>
      <c r="T14" s="275"/>
      <c r="U14" s="275"/>
      <c r="V14" s="275"/>
      <c r="W14" s="275"/>
      <c r="X14" s="275"/>
    </row>
    <row r="15" spans="1:24" x14ac:dyDescent="0.2">
      <c r="A15" s="276" t="str">
        <f t="shared" si="0"/>
        <v>JOP</v>
      </c>
      <c r="B15" s="330"/>
      <c r="C15" s="331"/>
      <c r="D15" s="332" t="s">
        <v>41</v>
      </c>
      <c r="E15" s="333" t="s">
        <v>42</v>
      </c>
      <c r="F15" s="272">
        <v>100</v>
      </c>
      <c r="G15" s="335">
        <f>E4</f>
        <v>0.57499999999999996</v>
      </c>
      <c r="H15" s="331"/>
      <c r="I15" s="336">
        <f>F15*G15</f>
        <v>57.499999999999993</v>
      </c>
      <c r="J15" s="277"/>
      <c r="K15" s="323">
        <v>625</v>
      </c>
      <c r="L15" s="277" t="s">
        <v>43</v>
      </c>
      <c r="M15" s="306">
        <f>IF(A15="","",(I15))</f>
        <v>57.499999999999993</v>
      </c>
      <c r="N15" s="277"/>
      <c r="O15" s="307"/>
      <c r="P15" s="277"/>
      <c r="Q15" s="306"/>
      <c r="R15" s="277"/>
      <c r="S15" s="275"/>
      <c r="T15" s="275"/>
      <c r="U15" s="275"/>
      <c r="V15" s="275"/>
      <c r="W15" s="275"/>
      <c r="X15" s="275"/>
    </row>
    <row r="16" spans="1:24" x14ac:dyDescent="0.2">
      <c r="A16" s="276" t="str">
        <f t="shared" si="0"/>
        <v>JOP</v>
      </c>
      <c r="B16" s="308"/>
      <c r="C16" s="309" t="s">
        <v>19</v>
      </c>
      <c r="D16" s="309"/>
      <c r="E16" s="310"/>
      <c r="F16" s="311">
        <f>$G$5</f>
        <v>50</v>
      </c>
      <c r="G16" s="317"/>
      <c r="H16" s="312" t="s">
        <v>44</v>
      </c>
      <c r="I16" s="313">
        <f>SUM(E18:E21)*F16</f>
        <v>0</v>
      </c>
      <c r="J16" s="277"/>
      <c r="K16" s="314">
        <v>62</v>
      </c>
      <c r="L16" s="315" t="s">
        <v>45</v>
      </c>
      <c r="M16" s="306"/>
      <c r="N16" s="277"/>
      <c r="O16" s="307"/>
      <c r="P16" s="277"/>
      <c r="Q16" s="306"/>
      <c r="R16" s="277"/>
      <c r="S16" s="275"/>
      <c r="T16" s="275"/>
      <c r="U16" s="275"/>
      <c r="V16" s="275"/>
      <c r="W16" s="275"/>
      <c r="X16" s="275"/>
    </row>
    <row r="17" spans="1:24" x14ac:dyDescent="0.2">
      <c r="A17" s="276" t="str">
        <f t="shared" si="0"/>
        <v>JOP</v>
      </c>
      <c r="B17" s="316"/>
      <c r="C17" s="317"/>
      <c r="D17" s="318" t="s">
        <v>29</v>
      </c>
      <c r="E17" s="319"/>
      <c r="F17" s="320" t="s">
        <v>30</v>
      </c>
      <c r="G17" s="320" t="s">
        <v>31</v>
      </c>
      <c r="H17" s="317"/>
      <c r="I17" s="337"/>
      <c r="J17" s="277"/>
      <c r="K17" s="323">
        <v>621</v>
      </c>
      <c r="L17" s="277" t="s">
        <v>46</v>
      </c>
      <c r="M17" s="306">
        <f>IF(A17="","",(I16))</f>
        <v>0</v>
      </c>
      <c r="N17" s="277"/>
      <c r="O17" s="307"/>
      <c r="P17" s="277"/>
      <c r="Q17" s="306"/>
      <c r="R17" s="277"/>
      <c r="S17" s="275"/>
      <c r="T17" s="275"/>
      <c r="U17" s="275"/>
      <c r="V17" s="275"/>
      <c r="W17" s="275"/>
      <c r="X17" s="275"/>
    </row>
    <row r="18" spans="1:24" x14ac:dyDescent="0.2">
      <c r="A18" s="276" t="str">
        <f t="shared" si="0"/>
        <v>JOP</v>
      </c>
      <c r="B18" s="316"/>
      <c r="C18" s="317"/>
      <c r="D18" s="324" t="s">
        <v>35</v>
      </c>
      <c r="E18" s="325">
        <f>F18*G18</f>
        <v>0</v>
      </c>
      <c r="F18" s="499">
        <v>0</v>
      </c>
      <c r="G18" s="499">
        <v>0</v>
      </c>
      <c r="H18" s="317"/>
      <c r="I18" s="337"/>
      <c r="J18" s="277"/>
      <c r="K18" s="305"/>
      <c r="L18" s="277"/>
      <c r="M18" s="306"/>
      <c r="N18" s="277"/>
      <c r="O18" s="307"/>
      <c r="P18" s="277"/>
      <c r="Q18" s="306"/>
      <c r="R18" s="277"/>
      <c r="S18" s="275"/>
      <c r="T18" s="275"/>
      <c r="U18" s="275"/>
      <c r="V18" s="275"/>
      <c r="W18" s="275"/>
      <c r="X18" s="275"/>
    </row>
    <row r="19" spans="1:24" x14ac:dyDescent="0.2">
      <c r="A19" s="276" t="str">
        <f t="shared" si="0"/>
        <v>JOP</v>
      </c>
      <c r="B19" s="316"/>
      <c r="C19" s="317"/>
      <c r="D19" s="324" t="s">
        <v>38</v>
      </c>
      <c r="E19" s="568">
        <v>0</v>
      </c>
      <c r="F19" s="338" t="s">
        <v>47</v>
      </c>
      <c r="G19" s="317"/>
      <c r="H19" s="317"/>
      <c r="I19" s="329"/>
      <c r="J19" s="277"/>
      <c r="K19" s="305"/>
      <c r="L19" s="277"/>
      <c r="M19" s="306"/>
      <c r="N19" s="277"/>
      <c r="O19" s="307"/>
      <c r="P19" s="277"/>
      <c r="Q19" s="306"/>
      <c r="R19" s="277"/>
      <c r="S19" s="275"/>
      <c r="T19" s="275"/>
      <c r="U19" s="275"/>
      <c r="V19" s="275"/>
      <c r="W19" s="275"/>
      <c r="X19" s="275"/>
    </row>
    <row r="20" spans="1:24" x14ac:dyDescent="0.2">
      <c r="A20" s="276" t="str">
        <f t="shared" si="0"/>
        <v>JOP</v>
      </c>
      <c r="B20" s="316"/>
      <c r="C20" s="317"/>
      <c r="D20" s="324" t="s">
        <v>39</v>
      </c>
      <c r="E20" s="271">
        <v>0</v>
      </c>
      <c r="F20" s="317"/>
      <c r="G20" s="317"/>
      <c r="H20" s="317"/>
      <c r="I20" s="329"/>
      <c r="J20" s="277"/>
      <c r="K20" s="305"/>
      <c r="L20" s="277"/>
      <c r="M20" s="306"/>
      <c r="N20" s="277"/>
      <c r="O20" s="307"/>
      <c r="P20" s="277"/>
      <c r="Q20" s="306"/>
      <c r="R20" s="277"/>
      <c r="S20" s="275"/>
      <c r="T20" s="275"/>
      <c r="U20" s="275"/>
      <c r="V20" s="275"/>
      <c r="W20" s="275"/>
      <c r="X20" s="275"/>
    </row>
    <row r="21" spans="1:24" x14ac:dyDescent="0.2">
      <c r="A21" s="276" t="str">
        <f t="shared" si="0"/>
        <v>JOP</v>
      </c>
      <c r="B21" s="316"/>
      <c r="C21" s="317"/>
      <c r="D21" s="324" t="s">
        <v>40</v>
      </c>
      <c r="E21" s="271">
        <v>0</v>
      </c>
      <c r="F21" s="317"/>
      <c r="G21" s="317"/>
      <c r="H21" s="317"/>
      <c r="I21" s="329"/>
      <c r="J21" s="277"/>
      <c r="K21" s="305"/>
      <c r="L21" s="277"/>
      <c r="M21" s="306"/>
      <c r="N21" s="277"/>
      <c r="O21" s="307"/>
      <c r="P21" s="277"/>
      <c r="Q21" s="306"/>
      <c r="R21" s="277"/>
      <c r="S21" s="275"/>
      <c r="T21" s="275"/>
      <c r="U21" s="275"/>
      <c r="V21" s="275"/>
      <c r="W21" s="275"/>
      <c r="X21" s="275"/>
    </row>
    <row r="22" spans="1:24" x14ac:dyDescent="0.2">
      <c r="A22" s="276" t="str">
        <f t="shared" si="0"/>
        <v>JOP</v>
      </c>
      <c r="B22" s="330"/>
      <c r="C22" s="331"/>
      <c r="D22" s="332" t="s">
        <v>41</v>
      </c>
      <c r="E22" s="333" t="s">
        <v>42</v>
      </c>
      <c r="F22" s="271">
        <v>0</v>
      </c>
      <c r="G22" s="339">
        <f>E4</f>
        <v>0.57499999999999996</v>
      </c>
      <c r="H22" s="331"/>
      <c r="I22" s="336">
        <f>F22*G22</f>
        <v>0</v>
      </c>
      <c r="J22" s="277"/>
      <c r="K22" s="323">
        <v>625</v>
      </c>
      <c r="L22" s="277" t="s">
        <v>43</v>
      </c>
      <c r="M22" s="306">
        <f t="shared" ref="M22" si="1">IF(A22="","",(I22))</f>
        <v>0</v>
      </c>
      <c r="N22" s="277"/>
      <c r="O22" s="307"/>
      <c r="P22" s="277"/>
      <c r="Q22" s="306"/>
      <c r="R22" s="277"/>
      <c r="S22" s="275"/>
      <c r="T22" s="275"/>
      <c r="U22" s="275"/>
      <c r="V22" s="275"/>
      <c r="W22" s="275"/>
      <c r="X22" s="275"/>
    </row>
    <row r="23" spans="1:24" x14ac:dyDescent="0.2">
      <c r="A23" s="276" t="str">
        <f t="shared" si="0"/>
        <v>JOP</v>
      </c>
      <c r="B23" s="308"/>
      <c r="C23" s="309" t="s">
        <v>48</v>
      </c>
      <c r="D23" s="309"/>
      <c r="E23" s="310"/>
      <c r="F23" s="340"/>
      <c r="G23" s="341">
        <f>$H$6</f>
        <v>11.07</v>
      </c>
      <c r="H23" s="312" t="s">
        <v>49</v>
      </c>
      <c r="I23" s="313">
        <f>SUM(E25:E28)*G23</f>
        <v>225.828</v>
      </c>
      <c r="J23" s="277"/>
      <c r="K23" s="342">
        <v>864</v>
      </c>
      <c r="L23" s="343" t="s">
        <v>50</v>
      </c>
      <c r="M23" s="306">
        <f>IF(A23="","",(I23))</f>
        <v>225.828</v>
      </c>
      <c r="N23" s="344"/>
      <c r="O23" s="305">
        <v>875</v>
      </c>
      <c r="P23" s="277" t="s">
        <v>51</v>
      </c>
      <c r="Q23" s="345">
        <f>IF(A23="","",(I23))</f>
        <v>225.828</v>
      </c>
      <c r="R23" s="277"/>
      <c r="S23" s="275"/>
      <c r="T23" s="275"/>
      <c r="U23" s="275"/>
      <c r="V23" s="275"/>
      <c r="W23" s="275"/>
      <c r="X23" s="275"/>
    </row>
    <row r="24" spans="1:24" x14ac:dyDescent="0.2">
      <c r="A24" s="276" t="str">
        <f t="shared" si="0"/>
        <v>JOP</v>
      </c>
      <c r="B24" s="316"/>
      <c r="C24" s="317"/>
      <c r="D24" s="318" t="s">
        <v>29</v>
      </c>
      <c r="E24" s="319"/>
      <c r="F24" s="320" t="s">
        <v>30</v>
      </c>
      <c r="G24" s="320" t="s">
        <v>31</v>
      </c>
      <c r="H24" s="346"/>
      <c r="I24" s="347"/>
      <c r="J24" s="277"/>
      <c r="K24" s="305"/>
      <c r="L24" s="277"/>
      <c r="M24" s="306"/>
      <c r="N24" s="277"/>
      <c r="O24" s="305"/>
      <c r="P24" s="277"/>
      <c r="Q24" s="306"/>
      <c r="R24" s="277"/>
      <c r="S24" s="275"/>
      <c r="T24" s="275"/>
      <c r="U24" s="275"/>
      <c r="V24" s="275"/>
      <c r="W24" s="275"/>
      <c r="X24" s="275"/>
    </row>
    <row r="25" spans="1:24" x14ac:dyDescent="0.2">
      <c r="A25" s="276" t="str">
        <f t="shared" si="0"/>
        <v>JOP</v>
      </c>
      <c r="B25" s="316"/>
      <c r="C25" s="317"/>
      <c r="D25" s="324" t="s">
        <v>35</v>
      </c>
      <c r="E25" s="325">
        <f>F25*G25</f>
        <v>12</v>
      </c>
      <c r="F25" s="499">
        <v>6</v>
      </c>
      <c r="G25" s="499">
        <v>2</v>
      </c>
      <c r="H25" s="346"/>
      <c r="I25" s="347"/>
      <c r="J25" s="277"/>
      <c r="K25" s="305"/>
      <c r="L25" s="277"/>
      <c r="M25" s="306"/>
      <c r="N25" s="277"/>
      <c r="O25" s="305"/>
      <c r="P25" s="277"/>
      <c r="Q25" s="306"/>
      <c r="R25" s="277"/>
      <c r="S25" s="275"/>
      <c r="T25" s="275"/>
      <c r="U25" s="275"/>
      <c r="V25" s="275"/>
      <c r="W25" s="275"/>
      <c r="X25" s="275"/>
    </row>
    <row r="26" spans="1:24" x14ac:dyDescent="0.2">
      <c r="A26" s="276" t="str">
        <f t="shared" si="0"/>
        <v>JOP</v>
      </c>
      <c r="B26" s="316"/>
      <c r="C26" s="317"/>
      <c r="D26" s="324" t="s">
        <v>38</v>
      </c>
      <c r="E26" s="568">
        <f>0.2*E25</f>
        <v>2.4000000000000004</v>
      </c>
      <c r="F26" s="317"/>
      <c r="G26" s="317"/>
      <c r="H26" s="317"/>
      <c r="I26" s="329"/>
      <c r="J26" s="277"/>
      <c r="K26" s="305"/>
      <c r="L26" s="277"/>
      <c r="M26" s="306"/>
      <c r="N26" s="277"/>
      <c r="O26" s="305"/>
      <c r="P26" s="277"/>
      <c r="Q26" s="306"/>
      <c r="R26" s="277"/>
      <c r="S26" s="275"/>
      <c r="T26" s="275"/>
      <c r="U26" s="275"/>
      <c r="V26" s="275"/>
      <c r="W26" s="275"/>
      <c r="X26" s="275"/>
    </row>
    <row r="27" spans="1:24" x14ac:dyDescent="0.2">
      <c r="A27" s="276" t="str">
        <f t="shared" si="0"/>
        <v>JOP</v>
      </c>
      <c r="B27" s="316"/>
      <c r="C27" s="317"/>
      <c r="D27" s="324" t="s">
        <v>39</v>
      </c>
      <c r="E27" s="271">
        <v>3</v>
      </c>
      <c r="F27" s="317"/>
      <c r="G27" s="317"/>
      <c r="H27" s="317"/>
      <c r="I27" s="329"/>
      <c r="J27" s="277"/>
      <c r="K27" s="305"/>
      <c r="L27" s="277"/>
      <c r="M27" s="306"/>
      <c r="N27" s="277"/>
      <c r="O27" s="305"/>
      <c r="P27" s="277"/>
      <c r="Q27" s="306"/>
      <c r="R27" s="277"/>
      <c r="S27" s="275"/>
      <c r="T27" s="275"/>
      <c r="U27" s="275"/>
      <c r="V27" s="275"/>
      <c r="W27" s="275"/>
      <c r="X27" s="275"/>
    </row>
    <row r="28" spans="1:24" x14ac:dyDescent="0.2">
      <c r="A28" s="276" t="str">
        <f t="shared" si="0"/>
        <v>JOP</v>
      </c>
      <c r="B28" s="316"/>
      <c r="C28" s="317"/>
      <c r="D28" s="324" t="s">
        <v>40</v>
      </c>
      <c r="E28" s="271">
        <v>3</v>
      </c>
      <c r="F28" s="317"/>
      <c r="G28" s="317"/>
      <c r="H28" s="317"/>
      <c r="I28" s="329"/>
      <c r="J28" s="277"/>
      <c r="K28" s="305"/>
      <c r="L28" s="277"/>
      <c r="M28" s="306"/>
      <c r="N28" s="277"/>
      <c r="O28" s="305"/>
      <c r="P28" s="277"/>
      <c r="Q28" s="306"/>
      <c r="R28" s="277"/>
      <c r="S28" s="275"/>
      <c r="T28" s="275"/>
      <c r="U28" s="275"/>
      <c r="V28" s="275"/>
      <c r="W28" s="275"/>
      <c r="X28" s="275"/>
    </row>
    <row r="29" spans="1:24" x14ac:dyDescent="0.2">
      <c r="A29" s="276" t="str">
        <f t="shared" si="0"/>
        <v>JOP</v>
      </c>
      <c r="B29" s="330"/>
      <c r="C29" s="331"/>
      <c r="D29" s="332" t="s">
        <v>52</v>
      </c>
      <c r="E29" s="333" t="s">
        <v>42</v>
      </c>
      <c r="F29" s="271">
        <v>200</v>
      </c>
      <c r="G29" s="339">
        <f>E3</f>
        <v>0.35</v>
      </c>
      <c r="H29" s="331"/>
      <c r="I29" s="336">
        <f>F29*G29</f>
        <v>70</v>
      </c>
      <c r="J29" s="277"/>
      <c r="K29" s="323">
        <v>625</v>
      </c>
      <c r="L29" s="277" t="s">
        <v>43</v>
      </c>
      <c r="M29" s="306">
        <f>IF(A29="","",(I29))</f>
        <v>70</v>
      </c>
      <c r="N29" s="277"/>
      <c r="O29" s="305"/>
      <c r="P29" s="277"/>
      <c r="Q29" s="306"/>
      <c r="R29" s="277"/>
      <c r="S29" s="275"/>
      <c r="T29" s="275"/>
      <c r="U29" s="275"/>
      <c r="V29" s="275"/>
      <c r="W29" s="275"/>
      <c r="X29" s="275"/>
    </row>
    <row r="30" spans="1:24" x14ac:dyDescent="0.2">
      <c r="A30" s="276" t="str">
        <f t="shared" si="0"/>
        <v>JOP</v>
      </c>
      <c r="B30" s="581" t="s">
        <v>53</v>
      </c>
      <c r="C30" s="350"/>
      <c r="D30" s="350"/>
      <c r="E30" s="350"/>
      <c r="F30" s="350"/>
      <c r="G30" s="350"/>
      <c r="H30" s="350"/>
      <c r="I30" s="577">
        <f>I31+I39+I49+I50+I51+I52</f>
        <v>0</v>
      </c>
      <c r="J30" s="277"/>
      <c r="K30" s="305"/>
      <c r="L30" s="277"/>
      <c r="M30" s="306"/>
      <c r="N30" s="277"/>
      <c r="O30" s="305"/>
      <c r="P30" s="277"/>
      <c r="Q30" s="306"/>
      <c r="R30" s="277"/>
      <c r="S30" s="275"/>
      <c r="T30" s="275"/>
      <c r="U30" s="275"/>
      <c r="V30" s="275"/>
      <c r="W30" s="275"/>
      <c r="X30" s="275"/>
    </row>
    <row r="31" spans="1:24" x14ac:dyDescent="0.2">
      <c r="A31" s="276" t="str">
        <f t="shared" si="0"/>
        <v>JOP</v>
      </c>
      <c r="B31" s="351"/>
      <c r="C31" s="352" t="s">
        <v>54</v>
      </c>
      <c r="D31" s="353"/>
      <c r="E31" s="354"/>
      <c r="F31" s="311">
        <f>$G$4</f>
        <v>9.2100000000000009</v>
      </c>
      <c r="G31" s="311">
        <f>$H$4</f>
        <v>13.57</v>
      </c>
      <c r="H31" s="355" t="s">
        <v>26</v>
      </c>
      <c r="I31" s="356">
        <f>E33*G31</f>
        <v>0</v>
      </c>
      <c r="J31" s="277"/>
      <c r="K31" s="314">
        <v>64</v>
      </c>
      <c r="L31" s="315" t="s">
        <v>27</v>
      </c>
      <c r="M31" s="306"/>
      <c r="N31" s="277"/>
      <c r="O31" s="305"/>
      <c r="P31" s="277"/>
      <c r="Q31" s="306"/>
      <c r="R31" s="277"/>
      <c r="S31" s="275"/>
      <c r="T31" s="275"/>
      <c r="U31" s="275"/>
      <c r="V31" s="275"/>
      <c r="W31" s="275"/>
      <c r="X31" s="275"/>
    </row>
    <row r="32" spans="1:24" x14ac:dyDescent="0.2">
      <c r="A32" s="276" t="str">
        <f t="shared" si="0"/>
        <v>JOP</v>
      </c>
      <c r="B32" s="357"/>
      <c r="C32" s="358"/>
      <c r="D32" s="359" t="s">
        <v>55</v>
      </c>
      <c r="E32" s="712" t="s">
        <v>56</v>
      </c>
      <c r="F32" s="712"/>
      <c r="G32" s="712"/>
      <c r="H32" s="360" t="s">
        <v>32</v>
      </c>
      <c r="I32" s="361">
        <f>E33*F31</f>
        <v>0</v>
      </c>
      <c r="J32" s="277"/>
      <c r="K32" s="323">
        <v>641</v>
      </c>
      <c r="L32" s="277" t="s">
        <v>33</v>
      </c>
      <c r="M32" s="306">
        <f t="shared" ref="M32:M37" si="2">IF(A32="","",(I32))</f>
        <v>0</v>
      </c>
      <c r="N32" s="277"/>
      <c r="O32" s="305"/>
      <c r="P32" s="277"/>
      <c r="Q32" s="306"/>
      <c r="R32" s="277"/>
      <c r="S32" s="275"/>
      <c r="T32" s="275"/>
      <c r="U32" s="275"/>
      <c r="V32" s="275"/>
      <c r="W32" s="275"/>
      <c r="X32" s="275"/>
    </row>
    <row r="33" spans="1:24" x14ac:dyDescent="0.2">
      <c r="A33" s="276" t="str">
        <f t="shared" si="0"/>
        <v>JOP</v>
      </c>
      <c r="B33" s="357"/>
      <c r="C33" s="358"/>
      <c r="D33" s="362" t="s">
        <v>57</v>
      </c>
      <c r="E33" s="271">
        <v>0</v>
      </c>
      <c r="F33" s="358"/>
      <c r="G33" s="358"/>
      <c r="H33" s="360" t="s">
        <v>36</v>
      </c>
      <c r="I33" s="361">
        <f>I31-I32</f>
        <v>0</v>
      </c>
      <c r="J33" s="277"/>
      <c r="K33" s="323">
        <v>645</v>
      </c>
      <c r="L33" s="327" t="s">
        <v>37</v>
      </c>
      <c r="M33" s="306">
        <f t="shared" si="2"/>
        <v>0</v>
      </c>
      <c r="N33" s="277"/>
      <c r="O33" s="305"/>
      <c r="P33" s="277"/>
      <c r="Q33" s="306"/>
      <c r="R33" s="277"/>
      <c r="S33" s="275"/>
      <c r="T33" s="275"/>
      <c r="U33" s="275"/>
      <c r="V33" s="275"/>
      <c r="W33" s="275"/>
      <c r="X33" s="275"/>
    </row>
    <row r="34" spans="1:24" x14ac:dyDescent="0.2">
      <c r="A34" s="276" t="str">
        <f t="shared" si="0"/>
        <v>JOP</v>
      </c>
      <c r="B34" s="357"/>
      <c r="C34" s="358"/>
      <c r="D34" s="362" t="s">
        <v>58</v>
      </c>
      <c r="E34" s="271">
        <v>0</v>
      </c>
      <c r="F34" s="358"/>
      <c r="G34" s="358"/>
      <c r="H34" s="358"/>
      <c r="I34" s="363">
        <f>E34</f>
        <v>0</v>
      </c>
      <c r="J34" s="277"/>
      <c r="K34" s="305">
        <v>6228</v>
      </c>
      <c r="L34" s="277" t="s">
        <v>59</v>
      </c>
      <c r="M34" s="306">
        <f t="shared" si="2"/>
        <v>0</v>
      </c>
      <c r="N34" s="277"/>
      <c r="O34" s="305"/>
      <c r="P34" s="277"/>
      <c r="Q34" s="306"/>
      <c r="R34" s="277"/>
      <c r="S34" s="275"/>
      <c r="T34" s="275"/>
      <c r="U34" s="275"/>
      <c r="V34" s="275"/>
      <c r="W34" s="275"/>
      <c r="X34" s="275"/>
    </row>
    <row r="35" spans="1:24" x14ac:dyDescent="0.2">
      <c r="A35" s="276" t="str">
        <f t="shared" si="0"/>
        <v>JOP</v>
      </c>
      <c r="B35" s="357"/>
      <c r="C35" s="358"/>
      <c r="D35" s="362" t="s">
        <v>60</v>
      </c>
      <c r="E35" s="271">
        <v>0</v>
      </c>
      <c r="F35" s="358"/>
      <c r="G35" s="358"/>
      <c r="H35" s="358"/>
      <c r="I35" s="363">
        <f>E35</f>
        <v>0</v>
      </c>
      <c r="J35" s="277"/>
      <c r="K35" s="364">
        <v>6182</v>
      </c>
      <c r="L35" s="365" t="s">
        <v>61</v>
      </c>
      <c r="M35" s="306">
        <f t="shared" si="2"/>
        <v>0</v>
      </c>
      <c r="N35" s="277"/>
      <c r="O35" s="305"/>
      <c r="P35" s="277"/>
      <c r="Q35" s="306"/>
      <c r="R35" s="277"/>
      <c r="S35" s="275"/>
      <c r="T35" s="275"/>
      <c r="U35" s="275"/>
      <c r="V35" s="275"/>
      <c r="W35" s="275"/>
      <c r="X35" s="275"/>
    </row>
    <row r="36" spans="1:24" x14ac:dyDescent="0.2">
      <c r="A36" s="276" t="str">
        <f t="shared" si="0"/>
        <v>JOP</v>
      </c>
      <c r="B36" s="357"/>
      <c r="C36" s="358"/>
      <c r="D36" s="362" t="s">
        <v>62</v>
      </c>
      <c r="E36" s="366" t="s">
        <v>42</v>
      </c>
      <c r="F36" s="499">
        <v>0</v>
      </c>
      <c r="G36" s="367">
        <f>E4</f>
        <v>0.57499999999999996</v>
      </c>
      <c r="H36" s="358"/>
      <c r="I36" s="363">
        <f>F36*G36</f>
        <v>0</v>
      </c>
      <c r="J36" s="277"/>
      <c r="K36" s="323">
        <v>625</v>
      </c>
      <c r="L36" s="277" t="s">
        <v>43</v>
      </c>
      <c r="M36" s="306">
        <f t="shared" si="2"/>
        <v>0</v>
      </c>
      <c r="N36" s="277"/>
      <c r="O36" s="305"/>
      <c r="P36" s="277"/>
      <c r="Q36" s="306"/>
      <c r="R36" s="277"/>
      <c r="S36" s="275"/>
      <c r="T36" s="275"/>
      <c r="U36" s="275"/>
      <c r="V36" s="275"/>
      <c r="W36" s="275"/>
      <c r="X36" s="275"/>
    </row>
    <row r="37" spans="1:24" x14ac:dyDescent="0.2">
      <c r="A37" s="276" t="str">
        <f t="shared" si="0"/>
        <v>JOP</v>
      </c>
      <c r="B37" s="357"/>
      <c r="C37" s="358"/>
      <c r="D37" s="362" t="s">
        <v>63</v>
      </c>
      <c r="E37" s="366"/>
      <c r="F37" s="499">
        <v>0</v>
      </c>
      <c r="G37" s="367">
        <f>E5</f>
        <v>70</v>
      </c>
      <c r="H37" s="358"/>
      <c r="I37" s="363">
        <f>F37*G37</f>
        <v>0</v>
      </c>
      <c r="J37" s="277"/>
      <c r="K37" s="323">
        <v>625</v>
      </c>
      <c r="L37" s="277" t="s">
        <v>43</v>
      </c>
      <c r="M37" s="306">
        <f t="shared" si="2"/>
        <v>0</v>
      </c>
      <c r="N37" s="277"/>
      <c r="O37" s="305"/>
      <c r="P37" s="277"/>
      <c r="Q37" s="306"/>
      <c r="R37" s="277"/>
      <c r="S37" s="275"/>
      <c r="T37" s="275"/>
      <c r="U37" s="275"/>
      <c r="V37" s="275"/>
      <c r="W37" s="275"/>
      <c r="X37" s="275"/>
    </row>
    <row r="38" spans="1:24" x14ac:dyDescent="0.2">
      <c r="A38" s="276" t="str">
        <f t="shared" si="0"/>
        <v>JOP</v>
      </c>
      <c r="B38" s="368"/>
      <c r="C38" s="369"/>
      <c r="D38" s="370" t="s">
        <v>64</v>
      </c>
      <c r="E38" s="272">
        <v>0</v>
      </c>
      <c r="F38" s="369"/>
      <c r="G38" s="369"/>
      <c r="H38" s="369"/>
      <c r="I38" s="371">
        <f>E38</f>
        <v>0</v>
      </c>
      <c r="J38" s="277"/>
      <c r="K38" s="305"/>
      <c r="L38" s="277"/>
      <c r="M38" s="306"/>
      <c r="N38" s="277"/>
      <c r="O38" s="305">
        <v>792</v>
      </c>
      <c r="P38" s="277" t="s">
        <v>65</v>
      </c>
      <c r="Q38" s="345">
        <f t="shared" ref="Q38:Q46" si="3">IF(A38="","",(I38))</f>
        <v>0</v>
      </c>
      <c r="R38" s="277"/>
      <c r="S38" s="275"/>
      <c r="T38" s="275"/>
      <c r="U38" s="275"/>
      <c r="V38" s="275"/>
      <c r="W38" s="275"/>
      <c r="X38" s="275"/>
    </row>
    <row r="39" spans="1:24" x14ac:dyDescent="0.2">
      <c r="A39" s="276" t="str">
        <f t="shared" si="0"/>
        <v>JOP</v>
      </c>
      <c r="B39" s="351"/>
      <c r="C39" s="352" t="s">
        <v>19</v>
      </c>
      <c r="D39" s="353"/>
      <c r="E39" s="360"/>
      <c r="F39" s="311">
        <f>$G$5</f>
        <v>50</v>
      </c>
      <c r="G39" s="360"/>
      <c r="H39" s="355" t="s">
        <v>44</v>
      </c>
      <c r="I39" s="356">
        <f>E41*F39</f>
        <v>0</v>
      </c>
      <c r="J39" s="277"/>
      <c r="K39" s="314">
        <v>62</v>
      </c>
      <c r="L39" s="315" t="s">
        <v>45</v>
      </c>
      <c r="M39" s="306"/>
      <c r="N39" s="277"/>
      <c r="O39" s="307"/>
      <c r="P39" s="277"/>
      <c r="Q39" s="306"/>
      <c r="R39" s="277"/>
      <c r="S39" s="275"/>
      <c r="T39" s="275"/>
      <c r="U39" s="275"/>
      <c r="V39" s="275"/>
      <c r="W39" s="275"/>
      <c r="X39" s="275"/>
    </row>
    <row r="40" spans="1:24" x14ac:dyDescent="0.2">
      <c r="A40" s="276" t="str">
        <f t="shared" si="0"/>
        <v>JOP</v>
      </c>
      <c r="B40" s="357"/>
      <c r="C40" s="358"/>
      <c r="D40" s="359" t="s">
        <v>55</v>
      </c>
      <c r="E40" s="712" t="s">
        <v>56</v>
      </c>
      <c r="F40" s="712"/>
      <c r="G40" s="712"/>
      <c r="H40" s="358"/>
      <c r="I40" s="372"/>
      <c r="J40" s="277"/>
      <c r="K40" s="323">
        <v>621</v>
      </c>
      <c r="L40" s="277" t="s">
        <v>46</v>
      </c>
      <c r="M40" s="306">
        <f>IF(A40="","",(I39))</f>
        <v>0</v>
      </c>
      <c r="N40" s="277"/>
      <c r="O40" s="307"/>
      <c r="P40" s="277"/>
      <c r="Q40" s="306"/>
      <c r="R40" s="277"/>
      <c r="S40" s="275"/>
      <c r="T40" s="275"/>
      <c r="U40" s="275"/>
      <c r="V40" s="275"/>
      <c r="W40" s="275"/>
      <c r="X40" s="275"/>
    </row>
    <row r="41" spans="1:24" x14ac:dyDescent="0.2">
      <c r="A41" s="276" t="str">
        <f t="shared" si="0"/>
        <v>JOP</v>
      </c>
      <c r="B41" s="357"/>
      <c r="C41" s="358"/>
      <c r="D41" s="362" t="s">
        <v>57</v>
      </c>
      <c r="E41" s="271">
        <v>0</v>
      </c>
      <c r="F41" s="358"/>
      <c r="G41" s="358"/>
      <c r="H41" s="358"/>
      <c r="I41" s="372"/>
      <c r="J41" s="277"/>
      <c r="K41" s="305"/>
      <c r="L41" s="277"/>
      <c r="M41" s="306"/>
      <c r="N41" s="277"/>
      <c r="O41" s="307"/>
      <c r="P41" s="277"/>
      <c r="Q41" s="306"/>
      <c r="R41" s="277"/>
      <c r="S41" s="275"/>
      <c r="T41" s="275"/>
      <c r="U41" s="275"/>
      <c r="V41" s="275"/>
      <c r="W41" s="275"/>
      <c r="X41" s="275"/>
    </row>
    <row r="42" spans="1:24" x14ac:dyDescent="0.2">
      <c r="A42" s="276" t="str">
        <f t="shared" si="0"/>
        <v>JOP</v>
      </c>
      <c r="B42" s="357"/>
      <c r="C42" s="358"/>
      <c r="D42" s="362" t="s">
        <v>58</v>
      </c>
      <c r="E42" s="271">
        <v>0</v>
      </c>
      <c r="F42" s="358"/>
      <c r="G42" s="358"/>
      <c r="H42" s="358"/>
      <c r="I42" s="363">
        <f>E42</f>
        <v>0</v>
      </c>
      <c r="J42" s="277"/>
      <c r="K42" s="305">
        <v>6228</v>
      </c>
      <c r="L42" s="277" t="s">
        <v>59</v>
      </c>
      <c r="M42" s="306">
        <f t="shared" ref="M42:M45" si="4">IF(A42="","",(I42))</f>
        <v>0</v>
      </c>
      <c r="N42" s="277"/>
      <c r="O42" s="307"/>
      <c r="P42" s="277"/>
      <c r="Q42" s="306"/>
      <c r="R42" s="277"/>
      <c r="S42" s="275"/>
      <c r="T42" s="275"/>
      <c r="U42" s="275"/>
      <c r="V42" s="275"/>
      <c r="W42" s="275"/>
      <c r="X42" s="275"/>
    </row>
    <row r="43" spans="1:24" x14ac:dyDescent="0.2">
      <c r="A43" s="276" t="str">
        <f t="shared" si="0"/>
        <v>JOP</v>
      </c>
      <c r="B43" s="357"/>
      <c r="C43" s="358"/>
      <c r="D43" s="362" t="s">
        <v>60</v>
      </c>
      <c r="E43" s="271">
        <v>0</v>
      </c>
      <c r="F43" s="358"/>
      <c r="G43" s="358"/>
      <c r="H43" s="358"/>
      <c r="I43" s="363">
        <f>E43</f>
        <v>0</v>
      </c>
      <c r="J43" s="277"/>
      <c r="K43" s="364">
        <v>6182</v>
      </c>
      <c r="L43" s="365" t="s">
        <v>61</v>
      </c>
      <c r="M43" s="306">
        <f t="shared" si="4"/>
        <v>0</v>
      </c>
      <c r="N43" s="277"/>
      <c r="O43" s="307"/>
      <c r="P43" s="277"/>
      <c r="Q43" s="306"/>
      <c r="R43" s="277"/>
      <c r="S43" s="275"/>
      <c r="T43" s="275"/>
      <c r="U43" s="275"/>
      <c r="V43" s="275"/>
      <c r="W43" s="275"/>
      <c r="X43" s="275"/>
    </row>
    <row r="44" spans="1:24" x14ac:dyDescent="0.2">
      <c r="A44" s="276" t="str">
        <f t="shared" si="0"/>
        <v>JOP</v>
      </c>
      <c r="B44" s="357"/>
      <c r="C44" s="358"/>
      <c r="D44" s="362" t="s">
        <v>62</v>
      </c>
      <c r="E44" s="366" t="s">
        <v>42</v>
      </c>
      <c r="F44" s="499">
        <v>0</v>
      </c>
      <c r="G44" s="367">
        <f>E4</f>
        <v>0.57499999999999996</v>
      </c>
      <c r="H44" s="358"/>
      <c r="I44" s="363">
        <f>F44*G44</f>
        <v>0</v>
      </c>
      <c r="J44" s="277"/>
      <c r="K44" s="323">
        <v>625</v>
      </c>
      <c r="L44" s="277" t="s">
        <v>43</v>
      </c>
      <c r="M44" s="306">
        <f t="shared" si="4"/>
        <v>0</v>
      </c>
      <c r="N44" s="277"/>
      <c r="O44" s="307"/>
      <c r="P44" s="277"/>
      <c r="Q44" s="306"/>
      <c r="R44" s="277"/>
      <c r="S44" s="275"/>
      <c r="T44" s="275"/>
      <c r="U44" s="275"/>
      <c r="V44" s="275"/>
      <c r="W44" s="275"/>
      <c r="X44" s="275"/>
    </row>
    <row r="45" spans="1:24" x14ac:dyDescent="0.2">
      <c r="A45" s="276" t="str">
        <f t="shared" si="0"/>
        <v>JOP</v>
      </c>
      <c r="B45" s="357"/>
      <c r="C45" s="358"/>
      <c r="D45" s="362" t="s">
        <v>63</v>
      </c>
      <c r="E45" s="366"/>
      <c r="F45" s="499">
        <v>0</v>
      </c>
      <c r="G45" s="367">
        <f>E5</f>
        <v>70</v>
      </c>
      <c r="H45" s="358"/>
      <c r="I45" s="363">
        <f>F45*G45</f>
        <v>0</v>
      </c>
      <c r="J45" s="277"/>
      <c r="K45" s="323">
        <v>625</v>
      </c>
      <c r="L45" s="277" t="s">
        <v>43</v>
      </c>
      <c r="M45" s="306">
        <f t="shared" si="4"/>
        <v>0</v>
      </c>
      <c r="N45" s="277"/>
      <c r="O45" s="307"/>
      <c r="P45" s="277"/>
      <c r="Q45" s="306"/>
      <c r="R45" s="277"/>
      <c r="S45" s="275"/>
      <c r="T45" s="275"/>
      <c r="U45" s="275"/>
      <c r="V45" s="275"/>
      <c r="W45" s="275"/>
      <c r="X45" s="275"/>
    </row>
    <row r="46" spans="1:24" x14ac:dyDescent="0.2">
      <c r="A46" s="276" t="str">
        <f t="shared" si="0"/>
        <v>JOP</v>
      </c>
      <c r="B46" s="351"/>
      <c r="C46" s="352" t="s">
        <v>48</v>
      </c>
      <c r="D46" s="352"/>
      <c r="E46" s="354"/>
      <c r="F46" s="352"/>
      <c r="G46" s="341">
        <f>$H$6</f>
        <v>11.07</v>
      </c>
      <c r="H46" s="355" t="s">
        <v>49</v>
      </c>
      <c r="I46" s="356">
        <f>E48*G46</f>
        <v>0</v>
      </c>
      <c r="J46" s="277"/>
      <c r="K46" s="342">
        <v>864</v>
      </c>
      <c r="L46" s="343" t="s">
        <v>50</v>
      </c>
      <c r="M46" s="306">
        <f>IF(A46="","",(I46))</f>
        <v>0</v>
      </c>
      <c r="N46" s="344"/>
      <c r="O46" s="305">
        <v>875</v>
      </c>
      <c r="P46" s="343" t="s">
        <v>66</v>
      </c>
      <c r="Q46" s="345">
        <f t="shared" si="3"/>
        <v>0</v>
      </c>
      <c r="R46" s="277"/>
      <c r="S46" s="275"/>
      <c r="T46" s="275"/>
      <c r="U46" s="275"/>
      <c r="V46" s="275"/>
      <c r="W46" s="275"/>
      <c r="X46" s="275"/>
    </row>
    <row r="47" spans="1:24" x14ac:dyDescent="0.2">
      <c r="A47" s="276" t="str">
        <f t="shared" si="0"/>
        <v>JOP</v>
      </c>
      <c r="B47" s="357"/>
      <c r="C47" s="358"/>
      <c r="D47" s="359" t="s">
        <v>55</v>
      </c>
      <c r="E47" s="712" t="s">
        <v>56</v>
      </c>
      <c r="F47" s="712"/>
      <c r="G47" s="712"/>
      <c r="H47" s="358"/>
      <c r="I47" s="363"/>
      <c r="J47" s="277"/>
      <c r="K47" s="305"/>
      <c r="L47" s="277"/>
      <c r="M47" s="306"/>
      <c r="N47" s="277"/>
      <c r="O47" s="307"/>
      <c r="P47" s="277"/>
      <c r="Q47" s="306"/>
      <c r="R47" s="277"/>
      <c r="S47" s="373"/>
      <c r="T47" s="275"/>
      <c r="U47" s="275"/>
      <c r="V47" s="275"/>
      <c r="W47" s="275"/>
      <c r="X47" s="275"/>
    </row>
    <row r="48" spans="1:24" x14ac:dyDescent="0.2">
      <c r="A48" s="276" t="str">
        <f t="shared" si="0"/>
        <v>JOP</v>
      </c>
      <c r="B48" s="357"/>
      <c r="C48" s="358"/>
      <c r="D48" s="362" t="s">
        <v>57</v>
      </c>
      <c r="E48" s="271">
        <v>0</v>
      </c>
      <c r="F48" s="358"/>
      <c r="G48" s="358"/>
      <c r="H48" s="374"/>
      <c r="I48" s="363"/>
      <c r="J48" s="277"/>
      <c r="K48" s="305"/>
      <c r="L48" s="277"/>
      <c r="M48" s="306"/>
      <c r="N48" s="277"/>
      <c r="O48" s="307"/>
      <c r="P48" s="277"/>
      <c r="Q48" s="306"/>
      <c r="R48" s="277"/>
      <c r="S48" s="275"/>
      <c r="T48" s="275"/>
      <c r="U48" s="275"/>
      <c r="V48" s="275"/>
      <c r="W48" s="275"/>
      <c r="X48" s="275"/>
    </row>
    <row r="49" spans="1:24" x14ac:dyDescent="0.2">
      <c r="A49" s="276" t="str">
        <f t="shared" si="0"/>
        <v>JOP</v>
      </c>
      <c r="B49" s="357"/>
      <c r="C49" s="358"/>
      <c r="D49" s="362" t="s">
        <v>58</v>
      </c>
      <c r="E49" s="271">
        <v>0</v>
      </c>
      <c r="F49" s="358"/>
      <c r="G49" s="358"/>
      <c r="H49" s="358"/>
      <c r="I49" s="363">
        <f>E49</f>
        <v>0</v>
      </c>
      <c r="J49" s="277"/>
      <c r="K49" s="305">
        <v>6228</v>
      </c>
      <c r="L49" s="277" t="s">
        <v>59</v>
      </c>
      <c r="M49" s="306">
        <f t="shared" ref="M49:M52" si="5">IF(A49="","",(I49))</f>
        <v>0</v>
      </c>
      <c r="N49" s="277"/>
      <c r="O49" s="307"/>
      <c r="P49" s="277"/>
      <c r="Q49" s="306"/>
      <c r="R49" s="277"/>
      <c r="S49" s="275"/>
      <c r="T49" s="275"/>
      <c r="U49" s="275"/>
      <c r="V49" s="275"/>
      <c r="W49" s="275"/>
      <c r="X49" s="275"/>
    </row>
    <row r="50" spans="1:24" x14ac:dyDescent="0.2">
      <c r="A50" s="276" t="str">
        <f t="shared" si="0"/>
        <v>JOP</v>
      </c>
      <c r="B50" s="357"/>
      <c r="C50" s="358"/>
      <c r="D50" s="362" t="s">
        <v>60</v>
      </c>
      <c r="E50" s="271">
        <v>0</v>
      </c>
      <c r="F50" s="358"/>
      <c r="G50" s="358"/>
      <c r="H50" s="358"/>
      <c r="I50" s="363">
        <f>E50</f>
        <v>0</v>
      </c>
      <c r="J50" s="277"/>
      <c r="K50" s="364">
        <v>6182</v>
      </c>
      <c r="L50" s="365" t="s">
        <v>61</v>
      </c>
      <c r="M50" s="306">
        <f t="shared" si="5"/>
        <v>0</v>
      </c>
      <c r="N50" s="277"/>
      <c r="O50" s="307"/>
      <c r="P50" s="277"/>
      <c r="Q50" s="306"/>
      <c r="R50" s="277"/>
      <c r="S50" s="275"/>
      <c r="T50" s="275"/>
      <c r="U50" s="275"/>
      <c r="V50" s="275"/>
      <c r="W50" s="275"/>
      <c r="X50" s="275"/>
    </row>
    <row r="51" spans="1:24" x14ac:dyDescent="0.2">
      <c r="A51" s="276" t="str">
        <f t="shared" si="0"/>
        <v>JOP</v>
      </c>
      <c r="B51" s="357"/>
      <c r="C51" s="358"/>
      <c r="D51" s="362" t="s">
        <v>62</v>
      </c>
      <c r="E51" s="366" t="s">
        <v>42</v>
      </c>
      <c r="F51" s="499">
        <v>0</v>
      </c>
      <c r="G51" s="367">
        <f>E3</f>
        <v>0.35</v>
      </c>
      <c r="H51" s="358"/>
      <c r="I51" s="363">
        <f>F51*G51</f>
        <v>0</v>
      </c>
      <c r="J51" s="277"/>
      <c r="K51" s="323">
        <v>625</v>
      </c>
      <c r="L51" s="277" t="s">
        <v>43</v>
      </c>
      <c r="M51" s="306">
        <f t="shared" si="5"/>
        <v>0</v>
      </c>
      <c r="N51" s="277"/>
      <c r="O51" s="307"/>
      <c r="P51" s="277"/>
      <c r="Q51" s="306"/>
      <c r="R51" s="277"/>
      <c r="S51" s="275"/>
      <c r="T51" s="275"/>
      <c r="U51" s="275"/>
      <c r="V51" s="275"/>
      <c r="W51" s="275"/>
      <c r="X51" s="275"/>
    </row>
    <row r="52" spans="1:24" x14ac:dyDescent="0.2">
      <c r="A52" s="276" t="str">
        <f t="shared" si="0"/>
        <v>JOP</v>
      </c>
      <c r="B52" s="368"/>
      <c r="C52" s="369"/>
      <c r="D52" s="370" t="s">
        <v>63</v>
      </c>
      <c r="E52" s="375"/>
      <c r="F52" s="509">
        <v>0</v>
      </c>
      <c r="G52" s="376">
        <f>E5</f>
        <v>70</v>
      </c>
      <c r="H52" s="369"/>
      <c r="I52" s="371">
        <f>F52*G52</f>
        <v>0</v>
      </c>
      <c r="J52" s="277"/>
      <c r="K52" s="323">
        <v>625</v>
      </c>
      <c r="L52" s="277" t="s">
        <v>43</v>
      </c>
      <c r="M52" s="306">
        <f t="shared" si="5"/>
        <v>0</v>
      </c>
      <c r="N52" s="277"/>
      <c r="O52" s="307"/>
      <c r="P52" s="277"/>
      <c r="Q52" s="306"/>
      <c r="R52" s="277"/>
      <c r="S52" s="275"/>
      <c r="T52" s="275"/>
      <c r="U52" s="275"/>
      <c r="V52" s="275"/>
      <c r="W52" s="275"/>
      <c r="X52" s="275"/>
    </row>
    <row r="53" spans="1:24" x14ac:dyDescent="0.2">
      <c r="A53" s="276" t="str">
        <f t="shared" si="0"/>
        <v>JOP</v>
      </c>
      <c r="B53" s="513" t="s">
        <v>67</v>
      </c>
      <c r="C53" s="487"/>
      <c r="D53" s="514"/>
      <c r="E53" s="487"/>
      <c r="F53" s="487"/>
      <c r="G53" s="487"/>
      <c r="H53" s="487"/>
      <c r="I53" s="515">
        <f>I54+I58+I62+I66</f>
        <v>178.91</v>
      </c>
      <c r="J53" s="277"/>
      <c r="K53" s="305"/>
      <c r="L53" s="277"/>
      <c r="M53" s="306"/>
      <c r="N53" s="277"/>
      <c r="O53" s="307"/>
      <c r="P53" s="277"/>
      <c r="Q53" s="306"/>
      <c r="R53" s="277"/>
      <c r="S53" s="275"/>
      <c r="T53" s="275"/>
      <c r="U53" s="275"/>
      <c r="V53" s="275"/>
      <c r="W53" s="275"/>
      <c r="X53" s="275"/>
    </row>
    <row r="54" spans="1:24" x14ac:dyDescent="0.2">
      <c r="A54" s="276" t="str">
        <f t="shared" si="0"/>
        <v>JOP</v>
      </c>
      <c r="B54" s="510"/>
      <c r="C54" s="511" t="s">
        <v>25</v>
      </c>
      <c r="D54" s="511"/>
      <c r="E54" s="512"/>
      <c r="F54" s="311">
        <f>$G$4</f>
        <v>9.2100000000000009</v>
      </c>
      <c r="G54" s="311">
        <f>$H$4</f>
        <v>13.57</v>
      </c>
      <c r="H54" s="385" t="s">
        <v>26</v>
      </c>
      <c r="I54" s="386">
        <f>SUM(E56:E57)*G54</f>
        <v>0</v>
      </c>
      <c r="J54" s="277"/>
      <c r="K54" s="314">
        <v>64</v>
      </c>
      <c r="L54" s="315" t="s">
        <v>27</v>
      </c>
      <c r="M54" s="306"/>
      <c r="N54" s="277"/>
      <c r="O54" s="307"/>
      <c r="P54" s="277"/>
      <c r="Q54" s="306"/>
      <c r="R54" s="277"/>
      <c r="S54" s="275"/>
      <c r="T54" s="275"/>
      <c r="U54" s="275"/>
      <c r="V54" s="275"/>
      <c r="W54" s="275"/>
      <c r="X54" s="275"/>
    </row>
    <row r="55" spans="1:24" x14ac:dyDescent="0.2">
      <c r="A55" s="276" t="str">
        <f t="shared" si="0"/>
        <v>JOP</v>
      </c>
      <c r="B55" s="381"/>
      <c r="C55" s="382"/>
      <c r="D55" s="383" t="s">
        <v>29</v>
      </c>
      <c r="E55" s="384"/>
      <c r="F55" s="382"/>
      <c r="G55" s="382"/>
      <c r="H55" s="385" t="s">
        <v>32</v>
      </c>
      <c r="I55" s="386">
        <f>SUM(E56:E57)*F54</f>
        <v>0</v>
      </c>
      <c r="J55" s="277"/>
      <c r="K55" s="323">
        <v>641</v>
      </c>
      <c r="L55" s="277" t="s">
        <v>33</v>
      </c>
      <c r="M55" s="306">
        <f t="shared" ref="M55:M56" si="6">IF(A55="","",(I55))</f>
        <v>0</v>
      </c>
      <c r="N55" s="277"/>
      <c r="O55" s="307"/>
      <c r="P55" s="277"/>
      <c r="Q55" s="306"/>
      <c r="R55" s="277"/>
      <c r="S55" s="275"/>
      <c r="T55" s="275"/>
      <c r="U55" s="275"/>
      <c r="V55" s="275"/>
      <c r="W55" s="275"/>
      <c r="X55" s="275"/>
    </row>
    <row r="56" spans="1:24" x14ac:dyDescent="0.2">
      <c r="A56" s="276" t="str">
        <f t="shared" si="0"/>
        <v>JOP</v>
      </c>
      <c r="B56" s="381"/>
      <c r="C56" s="382"/>
      <c r="D56" s="387" t="s">
        <v>67</v>
      </c>
      <c r="E56" s="264">
        <v>0</v>
      </c>
      <c r="F56" s="388"/>
      <c r="G56" s="382"/>
      <c r="H56" s="385" t="s">
        <v>36</v>
      </c>
      <c r="I56" s="386">
        <f>I54-I55</f>
        <v>0</v>
      </c>
      <c r="J56" s="277"/>
      <c r="K56" s="323">
        <v>645</v>
      </c>
      <c r="L56" s="327" t="s">
        <v>37</v>
      </c>
      <c r="M56" s="306">
        <f t="shared" si="6"/>
        <v>0</v>
      </c>
      <c r="N56" s="277"/>
      <c r="O56" s="307"/>
      <c r="P56" s="277"/>
      <c r="Q56" s="306"/>
      <c r="R56" s="277"/>
      <c r="S56" s="275"/>
      <c r="T56" s="275"/>
      <c r="U56" s="275"/>
      <c r="V56" s="275"/>
      <c r="W56" s="275"/>
      <c r="X56" s="275"/>
    </row>
    <row r="57" spans="1:24" x14ac:dyDescent="0.2">
      <c r="A57" s="276" t="str">
        <f t="shared" si="0"/>
        <v>JOP</v>
      </c>
      <c r="B57" s="389"/>
      <c r="C57" s="390"/>
      <c r="D57" s="391" t="s">
        <v>68</v>
      </c>
      <c r="E57" s="265">
        <v>0</v>
      </c>
      <c r="F57" s="392"/>
      <c r="G57" s="392"/>
      <c r="H57" s="392"/>
      <c r="I57" s="393"/>
      <c r="J57" s="277"/>
      <c r="K57" s="323"/>
      <c r="L57" s="365"/>
      <c r="M57" s="306"/>
      <c r="N57" s="277"/>
      <c r="O57" s="307"/>
      <c r="P57" s="277"/>
      <c r="Q57" s="306"/>
      <c r="R57" s="277"/>
      <c r="S57" s="275"/>
      <c r="T57" s="275"/>
      <c r="U57" s="275"/>
      <c r="V57" s="275"/>
      <c r="W57" s="275"/>
      <c r="X57" s="275"/>
    </row>
    <row r="58" spans="1:24" x14ac:dyDescent="0.2">
      <c r="A58" s="276" t="str">
        <f t="shared" si="0"/>
        <v>JOP</v>
      </c>
      <c r="B58" s="377"/>
      <c r="C58" s="378" t="s">
        <v>19</v>
      </c>
      <c r="D58" s="378"/>
      <c r="E58" s="385"/>
      <c r="F58" s="311">
        <f>$G$5</f>
        <v>50</v>
      </c>
      <c r="G58" s="385"/>
      <c r="H58" s="379" t="s">
        <v>44</v>
      </c>
      <c r="I58" s="380">
        <f>SUM(E60:E61)*F58</f>
        <v>0</v>
      </c>
      <c r="J58" s="277"/>
      <c r="K58" s="314">
        <v>62</v>
      </c>
      <c r="L58" s="315" t="s">
        <v>45</v>
      </c>
      <c r="M58" s="306"/>
      <c r="N58" s="277"/>
      <c r="O58" s="307"/>
      <c r="P58" s="277"/>
      <c r="Q58" s="306"/>
      <c r="R58" s="277"/>
      <c r="S58" s="275"/>
      <c r="T58" s="275"/>
      <c r="U58" s="275"/>
      <c r="V58" s="275"/>
      <c r="W58" s="275"/>
      <c r="X58" s="275"/>
    </row>
    <row r="59" spans="1:24" x14ac:dyDescent="0.2">
      <c r="A59" s="276" t="str">
        <f t="shared" si="0"/>
        <v>JOP</v>
      </c>
      <c r="B59" s="381"/>
      <c r="C59" s="382"/>
      <c r="D59" s="383" t="s">
        <v>29</v>
      </c>
      <c r="E59" s="384"/>
      <c r="F59" s="382"/>
      <c r="G59" s="382"/>
      <c r="H59" s="394"/>
      <c r="I59" s="395"/>
      <c r="J59" s="277"/>
      <c r="K59" s="323">
        <v>621</v>
      </c>
      <c r="L59" s="277" t="s">
        <v>46</v>
      </c>
      <c r="M59" s="306">
        <f>IF(A59="","",(I58))</f>
        <v>0</v>
      </c>
      <c r="N59" s="277"/>
      <c r="O59" s="307"/>
      <c r="P59" s="277"/>
      <c r="Q59" s="306"/>
      <c r="R59" s="277"/>
      <c r="S59" s="275"/>
      <c r="T59" s="275"/>
      <c r="U59" s="275"/>
      <c r="V59" s="275"/>
      <c r="W59" s="275"/>
      <c r="X59" s="275"/>
    </row>
    <row r="60" spans="1:24" x14ac:dyDescent="0.2">
      <c r="A60" s="276" t="str">
        <f t="shared" si="0"/>
        <v>JOP</v>
      </c>
      <c r="B60" s="381"/>
      <c r="C60" s="382"/>
      <c r="D60" s="387" t="s">
        <v>67</v>
      </c>
      <c r="E60" s="264">
        <v>0</v>
      </c>
      <c r="F60" s="388"/>
      <c r="G60" s="382"/>
      <c r="H60" s="394"/>
      <c r="I60" s="395"/>
      <c r="J60" s="277"/>
      <c r="K60" s="323"/>
      <c r="L60" s="365"/>
      <c r="M60" s="306"/>
      <c r="N60" s="277"/>
      <c r="O60" s="307"/>
      <c r="P60" s="277"/>
      <c r="Q60" s="306"/>
      <c r="R60" s="277"/>
      <c r="S60" s="275"/>
      <c r="T60" s="275"/>
      <c r="U60" s="275"/>
      <c r="V60" s="275"/>
      <c r="W60" s="275"/>
      <c r="X60" s="275"/>
    </row>
    <row r="61" spans="1:24" x14ac:dyDescent="0.2">
      <c r="A61" s="276" t="str">
        <f t="shared" si="0"/>
        <v>JOP</v>
      </c>
      <c r="B61" s="389"/>
      <c r="C61" s="390"/>
      <c r="D61" s="391" t="s">
        <v>68</v>
      </c>
      <c r="E61" s="265">
        <v>0</v>
      </c>
      <c r="F61" s="392"/>
      <c r="G61" s="392"/>
      <c r="H61" s="392"/>
      <c r="I61" s="393"/>
      <c r="J61" s="277"/>
      <c r="K61" s="323"/>
      <c r="L61" s="365"/>
      <c r="M61" s="306"/>
      <c r="N61" s="277"/>
      <c r="O61" s="307"/>
      <c r="P61" s="277"/>
      <c r="Q61" s="306"/>
      <c r="R61" s="277"/>
      <c r="S61" s="275"/>
      <c r="T61" s="275"/>
      <c r="U61" s="275"/>
      <c r="V61" s="275"/>
      <c r="W61" s="275"/>
      <c r="X61" s="275"/>
    </row>
    <row r="62" spans="1:24" x14ac:dyDescent="0.2">
      <c r="A62" s="276" t="str">
        <f t="shared" si="0"/>
        <v>JOP</v>
      </c>
      <c r="B62" s="396"/>
      <c r="C62" s="397" t="s">
        <v>48</v>
      </c>
      <c r="D62" s="397"/>
      <c r="E62" s="398"/>
      <c r="F62" s="397"/>
      <c r="G62" s="341">
        <f>$H$6</f>
        <v>11.07</v>
      </c>
      <c r="H62" s="379" t="s">
        <v>49</v>
      </c>
      <c r="I62" s="380">
        <f>SUM(E64:E65)*G62</f>
        <v>143.91</v>
      </c>
      <c r="J62" s="277"/>
      <c r="K62" s="342">
        <v>864</v>
      </c>
      <c r="L62" s="343" t="s">
        <v>50</v>
      </c>
      <c r="M62" s="306">
        <f t="shared" ref="M62" si="7">IF(A62="","",(I62))</f>
        <v>143.91</v>
      </c>
      <c r="N62" s="344"/>
      <c r="O62" s="305">
        <v>875</v>
      </c>
      <c r="P62" s="343" t="s">
        <v>51</v>
      </c>
      <c r="Q62" s="345">
        <f>IF(A62="","",(I62))</f>
        <v>143.91</v>
      </c>
      <c r="R62" s="277"/>
      <c r="S62" s="275"/>
      <c r="T62" s="275"/>
      <c r="U62" s="275"/>
      <c r="V62" s="275"/>
      <c r="W62" s="275"/>
      <c r="X62" s="275"/>
    </row>
    <row r="63" spans="1:24" x14ac:dyDescent="0.2">
      <c r="A63" s="276" t="str">
        <f t="shared" si="0"/>
        <v>JOP</v>
      </c>
      <c r="B63" s="399"/>
      <c r="C63" s="382"/>
      <c r="D63" s="383" t="s">
        <v>29</v>
      </c>
      <c r="E63" s="384"/>
      <c r="F63" s="382"/>
      <c r="G63" s="382"/>
      <c r="H63" s="382"/>
      <c r="I63" s="395"/>
      <c r="J63" s="277"/>
      <c r="K63" s="305"/>
      <c r="L63" s="277"/>
      <c r="M63" s="306"/>
      <c r="N63" s="277"/>
      <c r="O63" s="307"/>
      <c r="P63" s="277"/>
      <c r="Q63" s="306"/>
      <c r="R63" s="277"/>
      <c r="S63" s="279"/>
      <c r="T63" s="277"/>
      <c r="U63" s="275"/>
      <c r="V63" s="275"/>
      <c r="W63" s="275"/>
      <c r="X63" s="275"/>
    </row>
    <row r="64" spans="1:24" x14ac:dyDescent="0.2">
      <c r="A64" s="276" t="str">
        <f t="shared" si="0"/>
        <v>JOP</v>
      </c>
      <c r="B64" s="399"/>
      <c r="C64" s="382"/>
      <c r="D64" s="387" t="s">
        <v>67</v>
      </c>
      <c r="E64" s="264">
        <v>10</v>
      </c>
      <c r="F64" s="382"/>
      <c r="G64" s="382"/>
      <c r="H64" s="382"/>
      <c r="I64" s="395"/>
      <c r="J64" s="277"/>
      <c r="K64" s="305"/>
      <c r="L64" s="277"/>
      <c r="M64" s="306"/>
      <c r="N64" s="277"/>
      <c r="O64" s="307"/>
      <c r="P64" s="277"/>
      <c r="Q64" s="306"/>
      <c r="R64" s="277"/>
      <c r="S64" s="279"/>
      <c r="T64" s="275"/>
      <c r="U64" s="275"/>
      <c r="V64" s="275"/>
      <c r="W64" s="275"/>
      <c r="X64" s="275"/>
    </row>
    <row r="65" spans="1:24" x14ac:dyDescent="0.2">
      <c r="A65" s="276" t="str">
        <f t="shared" si="0"/>
        <v>JOP</v>
      </c>
      <c r="B65" s="399"/>
      <c r="C65" s="382"/>
      <c r="D65" s="387" t="s">
        <v>68</v>
      </c>
      <c r="E65" s="264">
        <v>3</v>
      </c>
      <c r="F65" s="382"/>
      <c r="G65" s="382"/>
      <c r="H65" s="382"/>
      <c r="I65" s="395"/>
      <c r="J65" s="277"/>
      <c r="K65" s="305"/>
      <c r="L65" s="277"/>
      <c r="M65" s="306"/>
      <c r="N65" s="277"/>
      <c r="O65" s="307"/>
      <c r="P65" s="277"/>
      <c r="Q65" s="306"/>
      <c r="R65" s="277"/>
      <c r="S65" s="275"/>
      <c r="T65" s="275"/>
      <c r="U65" s="275"/>
      <c r="V65" s="275"/>
      <c r="W65" s="275"/>
      <c r="X65" s="275"/>
    </row>
    <row r="66" spans="1:24" x14ac:dyDescent="0.2">
      <c r="A66" s="276" t="str">
        <f t="shared" si="0"/>
        <v>JOP</v>
      </c>
      <c r="B66" s="399"/>
      <c r="C66" s="382"/>
      <c r="D66" s="387" t="s">
        <v>69</v>
      </c>
      <c r="E66" s="400"/>
      <c r="F66" s="263">
        <v>100</v>
      </c>
      <c r="G66" s="401">
        <f>E3</f>
        <v>0.35</v>
      </c>
      <c r="H66" s="382"/>
      <c r="I66" s="386">
        <f>G66*F66</f>
        <v>35</v>
      </c>
      <c r="J66" s="277"/>
      <c r="K66" s="323">
        <v>625</v>
      </c>
      <c r="L66" s="277" t="s">
        <v>43</v>
      </c>
      <c r="M66" s="306">
        <f t="shared" ref="M66" si="8">IF(A66="","",(I66))</f>
        <v>35</v>
      </c>
      <c r="N66" s="277"/>
      <c r="O66" s="307"/>
      <c r="P66" s="277"/>
      <c r="Q66" s="306"/>
      <c r="R66" s="277"/>
      <c r="S66" s="275"/>
      <c r="T66" s="275"/>
      <c r="U66" s="275"/>
      <c r="V66" s="275"/>
      <c r="W66" s="275"/>
      <c r="X66" s="275"/>
    </row>
    <row r="67" spans="1:24" s="160" customFormat="1" x14ac:dyDescent="0.2">
      <c r="A67" s="276" t="str">
        <f t="shared" si="0"/>
        <v>JOP</v>
      </c>
      <c r="B67" s="402" t="s">
        <v>70</v>
      </c>
      <c r="C67" s="403"/>
      <c r="D67" s="403"/>
      <c r="E67" s="403"/>
      <c r="F67" s="403"/>
      <c r="G67" s="403"/>
      <c r="H67" s="403"/>
      <c r="I67" s="404">
        <f>I68+I80+I81+I82+I83+I84+I85+I72</f>
        <v>448</v>
      </c>
      <c r="J67" s="405"/>
      <c r="K67" s="406"/>
      <c r="L67" s="405"/>
      <c r="M67" s="407"/>
      <c r="N67" s="405"/>
      <c r="O67" s="408"/>
      <c r="P67" s="405"/>
      <c r="Q67" s="407"/>
      <c r="R67" s="405"/>
      <c r="S67" s="409"/>
      <c r="T67" s="409"/>
      <c r="U67" s="409"/>
      <c r="V67" s="409"/>
      <c r="W67" s="409"/>
      <c r="X67" s="409"/>
    </row>
    <row r="68" spans="1:24" x14ac:dyDescent="0.2">
      <c r="A68" s="276" t="str">
        <f t="shared" si="0"/>
        <v>JOP</v>
      </c>
      <c r="B68" s="410"/>
      <c r="C68" s="411" t="s">
        <v>25</v>
      </c>
      <c r="D68" s="411"/>
      <c r="E68" s="412"/>
      <c r="F68" s="311">
        <f>$G$4</f>
        <v>9.2100000000000009</v>
      </c>
      <c r="G68" s="311">
        <f>$H$4</f>
        <v>13.57</v>
      </c>
      <c r="H68" s="413" t="s">
        <v>26</v>
      </c>
      <c r="I68" s="414">
        <f>SUM(E70:E71)*G68</f>
        <v>0</v>
      </c>
      <c r="J68" s="277"/>
      <c r="K68" s="314">
        <v>64</v>
      </c>
      <c r="L68" s="315" t="s">
        <v>27</v>
      </c>
      <c r="M68" s="306"/>
      <c r="N68" s="277"/>
      <c r="O68" s="307"/>
      <c r="P68" s="277"/>
      <c r="Q68" s="306"/>
      <c r="R68" s="277"/>
      <c r="S68" s="275"/>
      <c r="T68" s="275"/>
      <c r="U68" s="275"/>
      <c r="V68" s="275"/>
      <c r="W68" s="275"/>
      <c r="X68" s="275"/>
    </row>
    <row r="69" spans="1:24" x14ac:dyDescent="0.2">
      <c r="A69" s="276" t="str">
        <f t="shared" si="0"/>
        <v>JOP</v>
      </c>
      <c r="B69" s="415"/>
      <c r="C69" s="416"/>
      <c r="D69" s="417" t="s">
        <v>29</v>
      </c>
      <c r="E69" s="418"/>
      <c r="F69" s="416"/>
      <c r="G69" s="416"/>
      <c r="H69" s="419" t="s">
        <v>32</v>
      </c>
      <c r="I69" s="420">
        <f>SUM(E70:E71)*F68</f>
        <v>0</v>
      </c>
      <c r="J69" s="277"/>
      <c r="K69" s="323">
        <v>641</v>
      </c>
      <c r="L69" s="277" t="s">
        <v>33</v>
      </c>
      <c r="M69" s="306">
        <f t="shared" ref="M69:M70" si="9">IF(A69="","",(I69))</f>
        <v>0</v>
      </c>
      <c r="N69" s="277"/>
      <c r="O69" s="307"/>
      <c r="P69" s="277"/>
      <c r="Q69" s="306"/>
      <c r="R69" s="277"/>
      <c r="S69" s="275"/>
      <c r="T69" s="275"/>
      <c r="U69" s="275"/>
      <c r="V69" s="275"/>
      <c r="W69" s="275"/>
      <c r="X69" s="275"/>
    </row>
    <row r="70" spans="1:24" x14ac:dyDescent="0.2">
      <c r="A70" s="276" t="str">
        <f t="shared" si="0"/>
        <v>JOP</v>
      </c>
      <c r="B70" s="415"/>
      <c r="C70" s="416"/>
      <c r="D70" s="421" t="s">
        <v>71</v>
      </c>
      <c r="E70" s="271">
        <v>0</v>
      </c>
      <c r="F70" s="416"/>
      <c r="G70" s="416"/>
      <c r="H70" s="419" t="s">
        <v>36</v>
      </c>
      <c r="I70" s="420">
        <f>I68-I69</f>
        <v>0</v>
      </c>
      <c r="J70" s="277"/>
      <c r="K70" s="323">
        <v>645</v>
      </c>
      <c r="L70" s="327" t="s">
        <v>37</v>
      </c>
      <c r="M70" s="306">
        <f t="shared" si="9"/>
        <v>0</v>
      </c>
      <c r="N70" s="277"/>
      <c r="O70" s="307"/>
      <c r="P70" s="277"/>
      <c r="Q70" s="306"/>
      <c r="R70" s="277"/>
      <c r="S70" s="275"/>
      <c r="T70" s="275"/>
      <c r="U70" s="275"/>
      <c r="V70" s="275"/>
      <c r="W70" s="275"/>
      <c r="X70" s="275"/>
    </row>
    <row r="71" spans="1:24" x14ac:dyDescent="0.2">
      <c r="A71" s="276" t="str">
        <f t="shared" si="0"/>
        <v>JOP</v>
      </c>
      <c r="B71" s="422"/>
      <c r="C71" s="423"/>
      <c r="D71" s="424" t="s">
        <v>68</v>
      </c>
      <c r="E71" s="272">
        <v>0</v>
      </c>
      <c r="F71" s="423"/>
      <c r="G71" s="423"/>
      <c r="H71" s="423"/>
      <c r="I71" s="425"/>
      <c r="J71" s="277"/>
      <c r="K71" s="323"/>
      <c r="L71" s="365"/>
      <c r="M71" s="306"/>
      <c r="N71" s="277"/>
      <c r="O71" s="307"/>
      <c r="P71" s="277"/>
      <c r="Q71" s="306"/>
      <c r="R71" s="277"/>
      <c r="S71" s="275"/>
      <c r="T71" s="275"/>
      <c r="U71" s="275"/>
      <c r="V71" s="275"/>
      <c r="W71" s="275"/>
      <c r="X71" s="275"/>
    </row>
    <row r="72" spans="1:24" x14ac:dyDescent="0.2">
      <c r="A72" s="276" t="str">
        <f t="shared" si="0"/>
        <v>JOP</v>
      </c>
      <c r="B72" s="410"/>
      <c r="C72" s="411" t="s">
        <v>72</v>
      </c>
      <c r="D72" s="411"/>
      <c r="E72" s="412"/>
      <c r="F72" s="311">
        <f>$G$5</f>
        <v>50</v>
      </c>
      <c r="G72" s="411"/>
      <c r="H72" s="413" t="s">
        <v>44</v>
      </c>
      <c r="I72" s="414">
        <f>SUM(E74:E75)*F72</f>
        <v>0</v>
      </c>
      <c r="J72" s="277"/>
      <c r="K72" s="314">
        <v>62</v>
      </c>
      <c r="L72" s="315" t="s">
        <v>45</v>
      </c>
      <c r="M72" s="306"/>
      <c r="N72" s="277"/>
      <c r="O72" s="307"/>
      <c r="P72" s="277"/>
      <c r="Q72" s="306"/>
      <c r="R72" s="277"/>
      <c r="S72" s="275"/>
      <c r="T72" s="275"/>
      <c r="U72" s="275"/>
      <c r="V72" s="275"/>
      <c r="W72" s="275"/>
      <c r="X72" s="275"/>
    </row>
    <row r="73" spans="1:24" x14ac:dyDescent="0.2">
      <c r="A73" s="276" t="str">
        <f t="shared" si="0"/>
        <v>JOP</v>
      </c>
      <c r="B73" s="415"/>
      <c r="C73" s="416"/>
      <c r="D73" s="417" t="s">
        <v>29</v>
      </c>
      <c r="E73" s="418"/>
      <c r="F73" s="416"/>
      <c r="G73" s="416"/>
      <c r="H73" s="426"/>
      <c r="I73" s="427"/>
      <c r="J73" s="277"/>
      <c r="K73" s="323">
        <v>621</v>
      </c>
      <c r="L73" s="277" t="s">
        <v>46</v>
      </c>
      <c r="M73" s="306">
        <f>IF(A73="","",(I72))</f>
        <v>0</v>
      </c>
      <c r="N73" s="277"/>
      <c r="O73" s="307"/>
      <c r="P73" s="277"/>
      <c r="Q73" s="306"/>
      <c r="R73" s="277"/>
      <c r="S73" s="275"/>
      <c r="T73" s="275"/>
      <c r="U73" s="275"/>
      <c r="V73" s="275"/>
      <c r="W73" s="275"/>
      <c r="X73" s="275"/>
    </row>
    <row r="74" spans="1:24" x14ac:dyDescent="0.2">
      <c r="A74" s="276" t="str">
        <f t="shared" si="0"/>
        <v>JOP</v>
      </c>
      <c r="B74" s="415"/>
      <c r="C74" s="416"/>
      <c r="D74" s="421" t="s">
        <v>71</v>
      </c>
      <c r="E74" s="271">
        <v>0</v>
      </c>
      <c r="F74" s="416"/>
      <c r="G74" s="416"/>
      <c r="H74" s="426"/>
      <c r="I74" s="427"/>
      <c r="J74" s="277"/>
      <c r="K74" s="323"/>
      <c r="L74" s="365"/>
      <c r="M74" s="306"/>
      <c r="N74" s="277"/>
      <c r="O74" s="307"/>
      <c r="P74" s="277"/>
      <c r="Q74" s="306"/>
      <c r="R74" s="277"/>
      <c r="S74" s="275"/>
      <c r="T74" s="275"/>
      <c r="U74" s="275"/>
      <c r="V74" s="275"/>
      <c r="W74" s="275"/>
      <c r="X74" s="275"/>
    </row>
    <row r="75" spans="1:24" x14ac:dyDescent="0.2">
      <c r="A75" s="276" t="str">
        <f t="shared" si="0"/>
        <v>JOP</v>
      </c>
      <c r="B75" s="422"/>
      <c r="C75" s="423"/>
      <c r="D75" s="424" t="s">
        <v>68</v>
      </c>
      <c r="E75" s="272">
        <v>0</v>
      </c>
      <c r="F75" s="423"/>
      <c r="G75" s="423"/>
      <c r="H75" s="423"/>
      <c r="I75" s="425"/>
      <c r="J75" s="277"/>
      <c r="K75" s="323"/>
      <c r="L75" s="365"/>
      <c r="M75" s="306"/>
      <c r="N75" s="277"/>
      <c r="O75" s="307"/>
      <c r="P75" s="277"/>
      <c r="Q75" s="306"/>
      <c r="R75" s="277"/>
      <c r="S75" s="275"/>
      <c r="T75" s="275"/>
      <c r="U75" s="275"/>
      <c r="V75" s="275"/>
      <c r="W75" s="275"/>
      <c r="X75" s="275"/>
    </row>
    <row r="76" spans="1:24" x14ac:dyDescent="0.2">
      <c r="A76" s="276" t="str">
        <f t="shared" si="0"/>
        <v>JOP</v>
      </c>
      <c r="B76" s="410"/>
      <c r="C76" s="411" t="s">
        <v>48</v>
      </c>
      <c r="D76" s="411"/>
      <c r="E76" s="412"/>
      <c r="F76" s="411"/>
      <c r="G76" s="341">
        <f>$H$6</f>
        <v>11.07</v>
      </c>
      <c r="H76" s="413" t="s">
        <v>49</v>
      </c>
      <c r="I76" s="414">
        <f>SUM(E78:E79)*G76</f>
        <v>132.84</v>
      </c>
      <c r="J76" s="277"/>
      <c r="K76" s="342">
        <v>864</v>
      </c>
      <c r="L76" s="343" t="s">
        <v>50</v>
      </c>
      <c r="M76" s="306">
        <f t="shared" ref="M76" si="10">IF(A76="","",(I76))</f>
        <v>132.84</v>
      </c>
      <c r="N76" s="344"/>
      <c r="O76" s="305">
        <v>875</v>
      </c>
      <c r="P76" s="343" t="s">
        <v>51</v>
      </c>
      <c r="Q76" s="345">
        <f>IF(A76="","",(I76))</f>
        <v>132.84</v>
      </c>
      <c r="R76" s="344"/>
      <c r="S76" s="275"/>
      <c r="T76" s="275"/>
      <c r="U76" s="275"/>
      <c r="V76" s="275"/>
      <c r="W76" s="275"/>
      <c r="X76" s="275"/>
    </row>
    <row r="77" spans="1:24" x14ac:dyDescent="0.2">
      <c r="A77" s="276" t="str">
        <f t="shared" si="0"/>
        <v>JOP</v>
      </c>
      <c r="B77" s="415"/>
      <c r="C77" s="416"/>
      <c r="D77" s="417" t="s">
        <v>29</v>
      </c>
      <c r="E77" s="418"/>
      <c r="F77" s="416"/>
      <c r="G77" s="416"/>
      <c r="H77" s="426"/>
      <c r="I77" s="427"/>
      <c r="J77" s="277"/>
      <c r="K77" s="305"/>
      <c r="L77" s="277"/>
      <c r="M77" s="306"/>
      <c r="N77" s="277"/>
      <c r="O77" s="307"/>
      <c r="P77" s="277"/>
      <c r="Q77" s="306"/>
      <c r="R77" s="277"/>
      <c r="S77" s="275"/>
      <c r="T77" s="275"/>
      <c r="U77" s="275"/>
      <c r="V77" s="275"/>
      <c r="W77" s="275"/>
      <c r="X77" s="275"/>
    </row>
    <row r="78" spans="1:24" x14ac:dyDescent="0.2">
      <c r="A78" s="276" t="str">
        <f t="shared" si="0"/>
        <v>JOP</v>
      </c>
      <c r="B78" s="415"/>
      <c r="C78" s="416"/>
      <c r="D78" s="421" t="s">
        <v>71</v>
      </c>
      <c r="E78" s="271">
        <v>10</v>
      </c>
      <c r="F78" s="416"/>
      <c r="G78" s="416"/>
      <c r="H78" s="426"/>
      <c r="I78" s="427"/>
      <c r="J78" s="277"/>
      <c r="K78" s="305"/>
      <c r="L78" s="277"/>
      <c r="M78" s="306"/>
      <c r="N78" s="277"/>
      <c r="O78" s="307"/>
      <c r="P78" s="277"/>
      <c r="Q78" s="306"/>
      <c r="R78" s="277"/>
      <c r="S78" s="275"/>
      <c r="T78" s="275"/>
      <c r="U78" s="275"/>
      <c r="V78" s="275"/>
      <c r="W78" s="275"/>
      <c r="X78" s="275"/>
    </row>
    <row r="79" spans="1:24" x14ac:dyDescent="0.2">
      <c r="A79" s="276" t="str">
        <f t="shared" ref="A79:A85" si="11">IF(ISBLANK($C$1),"",$C$1)</f>
        <v>JOP</v>
      </c>
      <c r="B79" s="415"/>
      <c r="C79" s="416"/>
      <c r="D79" s="421" t="s">
        <v>68</v>
      </c>
      <c r="E79" s="271">
        <v>2</v>
      </c>
      <c r="F79" s="416"/>
      <c r="G79" s="416"/>
      <c r="H79" s="416"/>
      <c r="I79" s="427"/>
      <c r="J79" s="277"/>
      <c r="K79" s="305"/>
      <c r="L79" s="277"/>
      <c r="M79" s="306"/>
      <c r="N79" s="277"/>
      <c r="O79" s="307"/>
      <c r="P79" s="277"/>
      <c r="Q79" s="306"/>
      <c r="R79" s="277"/>
      <c r="S79" s="275"/>
      <c r="T79" s="275"/>
      <c r="U79" s="275"/>
      <c r="V79" s="275"/>
      <c r="W79" s="275"/>
      <c r="X79" s="275"/>
    </row>
    <row r="80" spans="1:24" x14ac:dyDescent="0.2">
      <c r="A80" s="276" t="str">
        <f t="shared" si="11"/>
        <v>JOP</v>
      </c>
      <c r="B80" s="415"/>
      <c r="C80" s="416"/>
      <c r="D80" s="421" t="s">
        <v>69</v>
      </c>
      <c r="E80" s="428"/>
      <c r="F80" s="271">
        <v>200</v>
      </c>
      <c r="G80" s="429">
        <f>E3</f>
        <v>0.35</v>
      </c>
      <c r="H80" s="416"/>
      <c r="I80" s="420">
        <f>F80*G80</f>
        <v>70</v>
      </c>
      <c r="J80" s="277"/>
      <c r="K80" s="323">
        <v>625</v>
      </c>
      <c r="L80" s="277" t="s">
        <v>43</v>
      </c>
      <c r="M80" s="306">
        <f t="shared" ref="M80:M85" si="12">IF(A80="","",(I80))</f>
        <v>70</v>
      </c>
      <c r="N80" s="277"/>
      <c r="O80" s="307"/>
      <c r="P80" s="277"/>
      <c r="Q80" s="306"/>
      <c r="R80" s="277"/>
      <c r="S80" s="275"/>
      <c r="T80" s="275"/>
      <c r="U80" s="275"/>
      <c r="V80" s="275"/>
      <c r="W80" s="275"/>
      <c r="X80" s="275"/>
    </row>
    <row r="81" spans="1:24" x14ac:dyDescent="0.2">
      <c r="A81" s="276" t="str">
        <f t="shared" si="11"/>
        <v>JOP</v>
      </c>
      <c r="B81" s="430"/>
      <c r="C81" s="293" t="s">
        <v>73</v>
      </c>
      <c r="D81" s="293" t="s">
        <v>74</v>
      </c>
      <c r="E81" s="500">
        <f>F81*G81</f>
        <v>120</v>
      </c>
      <c r="F81" s="501">
        <v>1</v>
      </c>
      <c r="G81" s="431">
        <v>120</v>
      </c>
      <c r="H81" s="431"/>
      <c r="I81" s="414">
        <f>F81*E81</f>
        <v>120</v>
      </c>
      <c r="J81" s="277"/>
      <c r="K81" s="305">
        <v>6237</v>
      </c>
      <c r="L81" s="365" t="s">
        <v>75</v>
      </c>
      <c r="M81" s="306">
        <f t="shared" si="12"/>
        <v>120</v>
      </c>
      <c r="N81" s="277"/>
      <c r="O81" s="307"/>
      <c r="P81" s="277"/>
      <c r="Q81" s="306"/>
      <c r="R81" s="277"/>
      <c r="S81" s="275"/>
      <c r="T81" s="275"/>
      <c r="U81" s="275"/>
      <c r="V81" s="275"/>
      <c r="W81" s="275"/>
      <c r="X81" s="275"/>
    </row>
    <row r="82" spans="1:24" x14ac:dyDescent="0.2">
      <c r="A82" s="276" t="str">
        <f t="shared" si="11"/>
        <v>JOP</v>
      </c>
      <c r="B82" s="415"/>
      <c r="C82" s="277" t="s">
        <v>76</v>
      </c>
      <c r="D82" s="277" t="s">
        <v>77</v>
      </c>
      <c r="E82" s="273">
        <f>F82*G82</f>
        <v>84</v>
      </c>
      <c r="F82" s="271">
        <v>2</v>
      </c>
      <c r="G82" s="416">
        <v>42</v>
      </c>
      <c r="H82" s="416"/>
      <c r="I82" s="420">
        <f>F82*E82</f>
        <v>168</v>
      </c>
      <c r="J82" s="277"/>
      <c r="K82" s="305">
        <v>6237</v>
      </c>
      <c r="L82" s="365" t="s">
        <v>75</v>
      </c>
      <c r="M82" s="306">
        <f t="shared" si="12"/>
        <v>168</v>
      </c>
      <c r="N82" s="277"/>
      <c r="O82" s="307"/>
      <c r="P82" s="277"/>
      <c r="Q82" s="306"/>
      <c r="R82" s="277"/>
      <c r="S82" s="275"/>
      <c r="T82" s="275"/>
      <c r="U82" s="275"/>
      <c r="V82" s="275"/>
      <c r="W82" s="275"/>
      <c r="X82" s="275"/>
    </row>
    <row r="83" spans="1:24" x14ac:dyDescent="0.2">
      <c r="A83" s="276" t="str">
        <f t="shared" si="11"/>
        <v>JOP</v>
      </c>
      <c r="B83" s="415"/>
      <c r="C83" s="277" t="s">
        <v>78</v>
      </c>
      <c r="D83" s="277"/>
      <c r="E83" s="273">
        <v>45</v>
      </c>
      <c r="F83" s="271">
        <v>2</v>
      </c>
      <c r="G83" s="416"/>
      <c r="H83" s="416"/>
      <c r="I83" s="420">
        <f>F83*E83</f>
        <v>90</v>
      </c>
      <c r="J83" s="277"/>
      <c r="K83" s="305">
        <v>6237</v>
      </c>
      <c r="L83" s="365" t="s">
        <v>75</v>
      </c>
      <c r="M83" s="306">
        <f t="shared" si="12"/>
        <v>90</v>
      </c>
      <c r="N83" s="277"/>
      <c r="O83" s="307"/>
      <c r="P83" s="277"/>
      <c r="Q83" s="306"/>
      <c r="R83" s="277"/>
      <c r="S83" s="275"/>
      <c r="T83" s="275"/>
      <c r="U83" s="275"/>
      <c r="V83" s="275"/>
      <c r="W83" s="275"/>
      <c r="X83" s="275"/>
    </row>
    <row r="84" spans="1:24" x14ac:dyDescent="0.2">
      <c r="A84" s="276" t="str">
        <f t="shared" si="11"/>
        <v>JOP</v>
      </c>
      <c r="B84" s="415"/>
      <c r="C84" s="277" t="s">
        <v>79</v>
      </c>
      <c r="D84" s="277"/>
      <c r="E84" s="273">
        <f>F84*G84</f>
        <v>0</v>
      </c>
      <c r="F84" s="271">
        <v>0</v>
      </c>
      <c r="G84" s="416"/>
      <c r="H84" s="416"/>
      <c r="I84" s="420">
        <f>F84*E84</f>
        <v>0</v>
      </c>
      <c r="J84" s="277"/>
      <c r="K84" s="305">
        <v>6237</v>
      </c>
      <c r="L84" s="365" t="s">
        <v>75</v>
      </c>
      <c r="M84" s="306">
        <f t="shared" si="12"/>
        <v>0</v>
      </c>
      <c r="N84" s="277"/>
      <c r="O84" s="307"/>
      <c r="P84" s="277"/>
      <c r="Q84" s="306"/>
      <c r="R84" s="277"/>
      <c r="S84" s="275"/>
      <c r="T84" s="275"/>
      <c r="U84" s="275"/>
      <c r="V84" s="275"/>
      <c r="W84" s="275"/>
      <c r="X84" s="275"/>
    </row>
    <row r="85" spans="1:24" x14ac:dyDescent="0.2">
      <c r="A85" s="276" t="str">
        <f t="shared" si="11"/>
        <v>JOP</v>
      </c>
      <c r="B85" s="415"/>
      <c r="C85" s="277" t="s">
        <v>80</v>
      </c>
      <c r="D85" s="277"/>
      <c r="E85" s="273">
        <f>F85*G85</f>
        <v>0</v>
      </c>
      <c r="F85" s="271">
        <v>0</v>
      </c>
      <c r="G85" s="416"/>
      <c r="H85" s="416"/>
      <c r="I85" s="420">
        <f>F85*E85</f>
        <v>0</v>
      </c>
      <c r="J85" s="277"/>
      <c r="K85" s="305">
        <v>6237</v>
      </c>
      <c r="L85" s="365" t="s">
        <v>75</v>
      </c>
      <c r="M85" s="306">
        <f t="shared" si="12"/>
        <v>0</v>
      </c>
      <c r="N85" s="277"/>
      <c r="O85" s="307"/>
      <c r="P85" s="277"/>
      <c r="Q85" s="306"/>
      <c r="R85" s="277"/>
      <c r="S85" s="275"/>
      <c r="T85" s="275"/>
      <c r="U85" s="275"/>
      <c r="V85" s="275"/>
      <c r="W85" s="275"/>
      <c r="X85" s="275"/>
    </row>
    <row r="86" spans="1:24" x14ac:dyDescent="0.2">
      <c r="A86" s="276" t="str">
        <f>IF(ISBLANK($C$1),"",$C$1)</f>
        <v>JOP</v>
      </c>
      <c r="B86" s="589" t="s">
        <v>81</v>
      </c>
      <c r="C86" s="433"/>
      <c r="D86" s="433"/>
      <c r="E86" s="433"/>
      <c r="F86" s="433"/>
      <c r="G86" s="433"/>
      <c r="H86" s="433"/>
      <c r="I86" s="434">
        <f>I88+I89+I92</f>
        <v>350.71000000000004</v>
      </c>
      <c r="J86" s="405"/>
      <c r="K86" s="406"/>
      <c r="L86" s="405"/>
      <c r="M86" s="407"/>
      <c r="N86" s="405"/>
      <c r="O86" s="408"/>
      <c r="P86" s="405"/>
      <c r="Q86" s="407"/>
      <c r="R86" s="405"/>
      <c r="S86" s="275"/>
      <c r="T86" s="275"/>
      <c r="U86" s="275"/>
      <c r="V86" s="275"/>
      <c r="W86" s="275"/>
      <c r="X86" s="275"/>
    </row>
    <row r="87" spans="1:24" x14ac:dyDescent="0.2">
      <c r="A87" s="276" t="str">
        <f t="shared" ref="A87:A172" si="13">IF(ISBLANK($C$1),"",$C$1)</f>
        <v>JOP</v>
      </c>
      <c r="B87" s="435"/>
      <c r="C87" s="436" t="s">
        <v>82</v>
      </c>
      <c r="D87" s="437"/>
      <c r="E87" s="437"/>
      <c r="F87" s="438" t="s">
        <v>83</v>
      </c>
      <c r="G87" s="437"/>
      <c r="H87" s="437"/>
      <c r="I87" s="439"/>
      <c r="J87" s="277"/>
      <c r="K87" s="305">
        <v>613</v>
      </c>
      <c r="L87" s="277" t="s">
        <v>84</v>
      </c>
      <c r="M87" s="306">
        <f t="shared" ref="M87" si="14">IF(A87="","",(I87))</f>
        <v>0</v>
      </c>
      <c r="N87" s="277"/>
      <c r="O87" s="307"/>
      <c r="P87" s="277"/>
      <c r="Q87" s="306"/>
      <c r="R87" s="277"/>
      <c r="S87" s="275"/>
      <c r="T87" s="275"/>
      <c r="U87" s="275"/>
      <c r="V87" s="275"/>
      <c r="W87" s="275"/>
      <c r="X87" s="275"/>
    </row>
    <row r="88" spans="1:24" x14ac:dyDescent="0.2">
      <c r="A88" s="276" t="str">
        <f t="shared" si="13"/>
        <v>JOP</v>
      </c>
      <c r="B88" s="440"/>
      <c r="C88" s="441"/>
      <c r="D88" s="442" t="s">
        <v>85</v>
      </c>
      <c r="E88" s="499">
        <v>1</v>
      </c>
      <c r="F88" s="326">
        <f>E6</f>
        <v>160</v>
      </c>
      <c r="G88" s="499">
        <v>1</v>
      </c>
      <c r="H88" s="441"/>
      <c r="I88" s="443">
        <f>F88*E88*G88</f>
        <v>160</v>
      </c>
      <c r="J88" s="277"/>
      <c r="K88" s="314">
        <v>64</v>
      </c>
      <c r="L88" s="315" t="s">
        <v>27</v>
      </c>
      <c r="M88" s="306"/>
      <c r="N88" s="277"/>
      <c r="O88" s="307"/>
      <c r="P88" s="277"/>
      <c r="Q88" s="306"/>
      <c r="R88" s="277"/>
      <c r="S88" s="275"/>
      <c r="T88" s="275"/>
      <c r="U88" s="275"/>
      <c r="V88" s="275"/>
      <c r="W88" s="275"/>
      <c r="X88" s="275"/>
    </row>
    <row r="89" spans="1:24" x14ac:dyDescent="0.2">
      <c r="A89" s="276" t="str">
        <f t="shared" si="13"/>
        <v>JOP</v>
      </c>
      <c r="B89" s="435"/>
      <c r="C89" s="436" t="s">
        <v>25</v>
      </c>
      <c r="D89" s="436"/>
      <c r="E89" s="444"/>
      <c r="F89" s="311">
        <f>$G$4</f>
        <v>9.2100000000000009</v>
      </c>
      <c r="G89" s="311">
        <f>$H$4</f>
        <v>13.57</v>
      </c>
      <c r="H89" s="445" t="s">
        <v>26</v>
      </c>
      <c r="I89" s="439">
        <f>E91*G89</f>
        <v>40.71</v>
      </c>
      <c r="J89" s="277"/>
      <c r="K89" s="323">
        <v>641</v>
      </c>
      <c r="L89" s="277" t="s">
        <v>33</v>
      </c>
      <c r="M89" s="306">
        <f t="shared" ref="M89:M90" si="15">IF(A89="","",(I89))</f>
        <v>40.71</v>
      </c>
      <c r="N89" s="277"/>
      <c r="O89" s="307"/>
      <c r="P89" s="277"/>
      <c r="Q89" s="306"/>
      <c r="R89" s="277"/>
      <c r="S89" s="275"/>
      <c r="T89" s="275"/>
      <c r="U89" s="275"/>
      <c r="V89" s="275"/>
      <c r="W89" s="275"/>
      <c r="X89" s="275"/>
    </row>
    <row r="90" spans="1:24" x14ac:dyDescent="0.2">
      <c r="A90" s="276" t="str">
        <f t="shared" si="13"/>
        <v>JOP</v>
      </c>
      <c r="B90" s="440"/>
      <c r="C90" s="441"/>
      <c r="D90" s="441" t="s">
        <v>86</v>
      </c>
      <c r="E90" s="446"/>
      <c r="F90" s="441"/>
      <c r="G90" s="441"/>
      <c r="H90" s="447" t="s">
        <v>32</v>
      </c>
      <c r="I90" s="443">
        <f>E91*F89</f>
        <v>27.630000000000003</v>
      </c>
      <c r="J90" s="277"/>
      <c r="K90" s="323">
        <v>645</v>
      </c>
      <c r="L90" s="327" t="s">
        <v>37</v>
      </c>
      <c r="M90" s="306">
        <f t="shared" si="15"/>
        <v>27.630000000000003</v>
      </c>
      <c r="N90" s="277"/>
      <c r="O90" s="307"/>
      <c r="P90" s="277"/>
      <c r="Q90" s="306"/>
      <c r="R90" s="277"/>
      <c r="S90" s="275"/>
      <c r="T90" s="275"/>
      <c r="U90" s="275"/>
      <c r="V90" s="275"/>
      <c r="W90" s="275"/>
      <c r="X90" s="275"/>
    </row>
    <row r="91" spans="1:24" s="160" customFormat="1" x14ac:dyDescent="0.2">
      <c r="A91" s="276" t="str">
        <f t="shared" si="13"/>
        <v>JOP</v>
      </c>
      <c r="B91" s="448"/>
      <c r="C91" s="449"/>
      <c r="D91" s="450" t="s">
        <v>87</v>
      </c>
      <c r="E91" s="272">
        <v>3</v>
      </c>
      <c r="F91" s="449"/>
      <c r="G91" s="449"/>
      <c r="H91" s="451" t="s">
        <v>88</v>
      </c>
      <c r="I91" s="452">
        <f>I89-I90</f>
        <v>13.079999999999998</v>
      </c>
      <c r="J91" s="277"/>
      <c r="K91" s="305"/>
      <c r="L91" s="277"/>
      <c r="M91" s="306"/>
      <c r="N91" s="277"/>
      <c r="O91" s="307"/>
      <c r="P91" s="277"/>
      <c r="Q91" s="306"/>
      <c r="R91" s="277"/>
      <c r="S91" s="409"/>
      <c r="T91" s="409"/>
      <c r="U91" s="409"/>
      <c r="V91" s="409"/>
      <c r="W91" s="409"/>
      <c r="X91" s="409"/>
    </row>
    <row r="92" spans="1:24" s="160" customFormat="1" x14ac:dyDescent="0.2">
      <c r="A92" s="276" t="str">
        <f t="shared" si="13"/>
        <v>JOP</v>
      </c>
      <c r="B92" s="435"/>
      <c r="C92" s="436" t="s">
        <v>72</v>
      </c>
      <c r="D92" s="436"/>
      <c r="E92" s="444"/>
      <c r="F92" s="311">
        <f>$G$5</f>
        <v>50</v>
      </c>
      <c r="G92" s="436"/>
      <c r="H92" s="445" t="s">
        <v>44</v>
      </c>
      <c r="I92" s="439">
        <f>SUM(E94:E95)*F92</f>
        <v>150</v>
      </c>
      <c r="J92" s="277"/>
      <c r="K92" s="305"/>
      <c r="L92" s="277"/>
      <c r="M92" s="306"/>
      <c r="N92" s="277"/>
      <c r="O92" s="307"/>
      <c r="P92" s="277"/>
      <c r="Q92" s="306"/>
      <c r="R92" s="277"/>
      <c r="S92" s="409"/>
      <c r="T92" s="409"/>
      <c r="U92" s="409"/>
      <c r="V92" s="409"/>
      <c r="W92" s="409"/>
      <c r="X92" s="409"/>
    </row>
    <row r="93" spans="1:24" s="160" customFormat="1" x14ac:dyDescent="0.2">
      <c r="A93" s="276" t="str">
        <f t="shared" si="13"/>
        <v>JOP</v>
      </c>
      <c r="B93" s="440"/>
      <c r="C93" s="441"/>
      <c r="D93" s="441" t="s">
        <v>86</v>
      </c>
      <c r="E93" s="446"/>
      <c r="F93" s="441"/>
      <c r="G93" s="441"/>
      <c r="H93" s="447"/>
      <c r="I93" s="453"/>
      <c r="J93" s="277"/>
      <c r="K93" s="305"/>
      <c r="L93" s="277"/>
      <c r="M93" s="306"/>
      <c r="N93" s="277"/>
      <c r="O93" s="307"/>
      <c r="P93" s="277"/>
      <c r="Q93" s="306"/>
      <c r="R93" s="277"/>
      <c r="S93" s="409"/>
      <c r="T93" s="409"/>
      <c r="U93" s="409"/>
      <c r="V93" s="409"/>
      <c r="W93" s="409"/>
      <c r="X93" s="409"/>
    </row>
    <row r="94" spans="1:24" s="160" customFormat="1" x14ac:dyDescent="0.2">
      <c r="A94" s="276" t="str">
        <f t="shared" si="13"/>
        <v>JOP</v>
      </c>
      <c r="B94" s="448"/>
      <c r="C94" s="449"/>
      <c r="D94" s="450" t="s">
        <v>87</v>
      </c>
      <c r="E94" s="272">
        <v>0</v>
      </c>
      <c r="F94" s="516"/>
      <c r="G94" s="516"/>
      <c r="H94" s="451"/>
      <c r="I94" s="454"/>
      <c r="J94" s="277"/>
      <c r="K94" s="305"/>
      <c r="L94" s="277"/>
      <c r="M94" s="306"/>
      <c r="N94" s="277"/>
      <c r="O94" s="307"/>
      <c r="P94" s="277"/>
      <c r="Q94" s="306"/>
      <c r="R94" s="277"/>
      <c r="S94" s="409"/>
      <c r="T94" s="409"/>
      <c r="U94" s="409"/>
      <c r="V94" s="409"/>
      <c r="W94" s="409"/>
      <c r="X94" s="409"/>
    </row>
    <row r="95" spans="1:24" x14ac:dyDescent="0.2">
      <c r="A95" s="276" t="str">
        <f t="shared" si="13"/>
        <v>JOP</v>
      </c>
      <c r="B95" s="435"/>
      <c r="C95" s="436" t="s">
        <v>48</v>
      </c>
      <c r="D95" s="436"/>
      <c r="E95" s="444">
        <f>SUM(E97:E97)</f>
        <v>3</v>
      </c>
      <c r="F95" s="436"/>
      <c r="G95" s="341">
        <f>$H$6</f>
        <v>11.07</v>
      </c>
      <c r="H95" s="445" t="s">
        <v>49</v>
      </c>
      <c r="I95" s="439">
        <f>E95*G95</f>
        <v>33.21</v>
      </c>
      <c r="J95" s="277"/>
      <c r="K95" s="342">
        <v>864</v>
      </c>
      <c r="L95" s="343" t="s">
        <v>50</v>
      </c>
      <c r="M95" s="306">
        <f t="shared" ref="M95" si="16">IF(A95="","",(I95))</f>
        <v>33.21</v>
      </c>
      <c r="N95" s="344"/>
      <c r="O95" s="305">
        <v>875</v>
      </c>
      <c r="P95" s="343" t="s">
        <v>51</v>
      </c>
      <c r="Q95" s="345">
        <f>IF(A95="","",(I95))</f>
        <v>33.21</v>
      </c>
      <c r="R95" s="277"/>
      <c r="S95" s="275"/>
      <c r="T95" s="275"/>
      <c r="U95" s="275"/>
      <c r="V95" s="275"/>
      <c r="W95" s="275"/>
      <c r="X95" s="275"/>
    </row>
    <row r="96" spans="1:24" x14ac:dyDescent="0.2">
      <c r="A96" s="276" t="str">
        <f t="shared" si="13"/>
        <v>JOP</v>
      </c>
      <c r="B96" s="440"/>
      <c r="C96" s="441"/>
      <c r="D96" s="441" t="s">
        <v>86</v>
      </c>
      <c r="E96" s="446"/>
      <c r="F96" s="441"/>
      <c r="G96" s="441"/>
      <c r="H96" s="447"/>
      <c r="I96" s="453"/>
      <c r="J96" s="277"/>
      <c r="K96" s="305"/>
      <c r="L96" s="277"/>
      <c r="M96" s="306"/>
      <c r="N96" s="277"/>
      <c r="O96" s="307"/>
      <c r="P96" s="277"/>
      <c r="Q96" s="306"/>
      <c r="R96" s="277"/>
      <c r="S96" s="275"/>
      <c r="T96" s="275"/>
      <c r="U96" s="275"/>
      <c r="V96" s="275"/>
      <c r="W96" s="275"/>
      <c r="X96" s="275"/>
    </row>
    <row r="97" spans="1:24" x14ac:dyDescent="0.2">
      <c r="A97" s="276" t="str">
        <f t="shared" si="13"/>
        <v>JOP</v>
      </c>
      <c r="B97" s="448"/>
      <c r="C97" s="449"/>
      <c r="D97" s="450" t="s">
        <v>87</v>
      </c>
      <c r="E97" s="272">
        <v>3</v>
      </c>
      <c r="F97" s="449"/>
      <c r="G97" s="449"/>
      <c r="H97" s="451"/>
      <c r="I97" s="454"/>
      <c r="J97" s="277"/>
      <c r="K97" s="305"/>
      <c r="L97" s="277"/>
      <c r="M97" s="306"/>
      <c r="N97" s="277"/>
      <c r="O97" s="307"/>
      <c r="P97" s="277"/>
      <c r="Q97" s="306"/>
      <c r="R97" s="277"/>
      <c r="S97" s="275"/>
      <c r="T97" s="275"/>
      <c r="U97" s="275"/>
      <c r="V97" s="275"/>
      <c r="W97" s="275"/>
      <c r="X97" s="275"/>
    </row>
    <row r="98" spans="1:24" s="160" customFormat="1" x14ac:dyDescent="0.2">
      <c r="A98" s="276" t="str">
        <f t="shared" si="13"/>
        <v>JOP</v>
      </c>
      <c r="B98" s="586" t="s">
        <v>89</v>
      </c>
      <c r="C98" s="587"/>
      <c r="D98" s="587"/>
      <c r="E98" s="587"/>
      <c r="F98" s="587"/>
      <c r="G98" s="587"/>
      <c r="H98" s="587"/>
      <c r="I98" s="588">
        <f>SUM(I100:I104)</f>
        <v>100</v>
      </c>
      <c r="J98" s="405"/>
      <c r="K98" s="455"/>
      <c r="L98" s="409"/>
      <c r="M98" s="306"/>
      <c r="N98" s="277"/>
      <c r="O98" s="307"/>
      <c r="P98" s="277"/>
      <c r="Q98" s="306"/>
      <c r="R98" s="405"/>
      <c r="S98" s="409"/>
      <c r="T98" s="409"/>
      <c r="U98" s="409"/>
      <c r="V98" s="409"/>
      <c r="W98" s="409"/>
      <c r="X98" s="409"/>
    </row>
    <row r="99" spans="1:24" x14ac:dyDescent="0.2">
      <c r="A99" s="276" t="str">
        <f t="shared" si="13"/>
        <v>JOP</v>
      </c>
      <c r="B99" s="456" t="s">
        <v>90</v>
      </c>
      <c r="C99" s="456" t="s">
        <v>91</v>
      </c>
      <c r="D99" s="456"/>
      <c r="E99" s="456" t="s">
        <v>92</v>
      </c>
      <c r="F99" s="456" t="s">
        <v>93</v>
      </c>
      <c r="G99" s="456"/>
      <c r="H99" s="456"/>
      <c r="I99" s="414"/>
      <c r="J99" s="277"/>
      <c r="K99" s="457">
        <v>602</v>
      </c>
      <c r="L99" s="458" t="s">
        <v>94</v>
      </c>
      <c r="M99" s="306"/>
      <c r="N99" s="277"/>
      <c r="O99" s="307"/>
      <c r="P99" s="277"/>
      <c r="Q99" s="306"/>
      <c r="R99" s="373" t="s">
        <v>95</v>
      </c>
      <c r="S99" s="275"/>
      <c r="T99" s="275"/>
      <c r="U99" s="275"/>
      <c r="V99" s="275"/>
      <c r="W99" s="275"/>
      <c r="X99" s="275"/>
    </row>
    <row r="100" spans="1:24" x14ac:dyDescent="0.2">
      <c r="A100" s="276" t="str">
        <f t="shared" si="13"/>
        <v>JOP</v>
      </c>
      <c r="B100" s="459"/>
      <c r="C100" s="277" t="s">
        <v>96</v>
      </c>
      <c r="D100" s="277"/>
      <c r="E100" s="273">
        <v>100</v>
      </c>
      <c r="F100" s="271">
        <v>1</v>
      </c>
      <c r="G100" s="416"/>
      <c r="H100" s="416"/>
      <c r="I100" s="427">
        <f>E100*F100</f>
        <v>100</v>
      </c>
      <c r="J100" s="277"/>
      <c r="K100" s="457">
        <v>6021</v>
      </c>
      <c r="L100" s="458" t="s">
        <v>97</v>
      </c>
      <c r="M100" s="306">
        <f t="shared" ref="M100:M104" si="17">IF(A100="","",(I100))</f>
        <v>100</v>
      </c>
      <c r="N100" s="277"/>
      <c r="O100" s="307"/>
      <c r="P100" s="277"/>
      <c r="Q100" s="306"/>
      <c r="R100" s="277"/>
      <c r="S100" s="275"/>
      <c r="T100" s="275"/>
      <c r="U100" s="275"/>
      <c r="V100" s="275"/>
      <c r="W100" s="275"/>
      <c r="X100" s="275"/>
    </row>
    <row r="101" spans="1:24" x14ac:dyDescent="0.2">
      <c r="A101" s="276" t="str">
        <f t="shared" si="13"/>
        <v>JOP</v>
      </c>
      <c r="B101" s="415"/>
      <c r="C101" s="277" t="s">
        <v>98</v>
      </c>
      <c r="D101" s="277"/>
      <c r="E101" s="273">
        <v>0</v>
      </c>
      <c r="F101" s="271">
        <v>1</v>
      </c>
      <c r="G101" s="416"/>
      <c r="H101" s="416"/>
      <c r="I101" s="427">
        <f t="shared" ref="I101:I104" si="18">E101*F101</f>
        <v>0</v>
      </c>
      <c r="J101" s="277"/>
      <c r="K101" s="457">
        <v>6021</v>
      </c>
      <c r="L101" s="458" t="s">
        <v>97</v>
      </c>
      <c r="M101" s="306">
        <f t="shared" si="17"/>
        <v>0</v>
      </c>
      <c r="N101" s="277"/>
      <c r="O101" s="307"/>
      <c r="P101" s="277"/>
      <c r="Q101" s="306"/>
      <c r="R101" s="277"/>
      <c r="S101" s="275"/>
      <c r="T101" s="275"/>
      <c r="U101" s="275"/>
      <c r="V101" s="275"/>
      <c r="W101" s="275"/>
      <c r="X101" s="275"/>
    </row>
    <row r="102" spans="1:24" x14ac:dyDescent="0.2">
      <c r="A102" s="276" t="str">
        <f t="shared" si="13"/>
        <v>JOP</v>
      </c>
      <c r="B102" s="415"/>
      <c r="C102" s="277" t="s">
        <v>98</v>
      </c>
      <c r="D102" s="277"/>
      <c r="E102" s="273">
        <v>0</v>
      </c>
      <c r="F102" s="271">
        <v>1</v>
      </c>
      <c r="G102" s="416"/>
      <c r="H102" s="416"/>
      <c r="I102" s="427">
        <f t="shared" si="18"/>
        <v>0</v>
      </c>
      <c r="J102" s="277"/>
      <c r="K102" s="457">
        <v>6021</v>
      </c>
      <c r="L102" s="458" t="s">
        <v>97</v>
      </c>
      <c r="M102" s="306">
        <f t="shared" si="17"/>
        <v>0</v>
      </c>
      <c r="N102" s="277"/>
      <c r="O102" s="307"/>
      <c r="P102" s="277"/>
      <c r="Q102" s="306"/>
      <c r="R102" s="277"/>
      <c r="S102" s="275"/>
      <c r="T102" s="275"/>
      <c r="U102" s="275"/>
      <c r="V102" s="275"/>
      <c r="W102" s="275"/>
      <c r="X102" s="275"/>
    </row>
    <row r="103" spans="1:24" x14ac:dyDescent="0.2">
      <c r="A103" s="276" t="str">
        <f t="shared" si="13"/>
        <v>JOP</v>
      </c>
      <c r="B103" s="415"/>
      <c r="C103" s="277" t="s">
        <v>98</v>
      </c>
      <c r="D103" s="277"/>
      <c r="E103" s="273">
        <v>0</v>
      </c>
      <c r="F103" s="271">
        <v>1</v>
      </c>
      <c r="G103" s="416"/>
      <c r="H103" s="416"/>
      <c r="I103" s="427">
        <f t="shared" si="18"/>
        <v>0</v>
      </c>
      <c r="J103" s="277"/>
      <c r="K103" s="457">
        <v>6021</v>
      </c>
      <c r="L103" s="458" t="s">
        <v>97</v>
      </c>
      <c r="M103" s="306">
        <f t="shared" si="17"/>
        <v>0</v>
      </c>
      <c r="N103" s="277"/>
      <c r="O103" s="307"/>
      <c r="P103" s="277"/>
      <c r="Q103" s="306"/>
      <c r="R103" s="277"/>
      <c r="S103" s="275"/>
      <c r="T103" s="275"/>
      <c r="U103" s="275"/>
      <c r="V103" s="275"/>
      <c r="W103" s="275"/>
      <c r="X103" s="275"/>
    </row>
    <row r="104" spans="1:24" x14ac:dyDescent="0.2">
      <c r="A104" s="276" t="str">
        <f t="shared" si="13"/>
        <v>JOP</v>
      </c>
      <c r="B104" s="422"/>
      <c r="C104" s="302" t="s">
        <v>98</v>
      </c>
      <c r="D104" s="302"/>
      <c r="E104" s="274">
        <v>0</v>
      </c>
      <c r="F104" s="272">
        <v>1</v>
      </c>
      <c r="G104" s="423"/>
      <c r="H104" s="423"/>
      <c r="I104" s="425">
        <f t="shared" si="18"/>
        <v>0</v>
      </c>
      <c r="J104" s="277"/>
      <c r="K104" s="457">
        <v>6021</v>
      </c>
      <c r="L104" s="458" t="s">
        <v>97</v>
      </c>
      <c r="M104" s="306">
        <f t="shared" si="17"/>
        <v>0</v>
      </c>
      <c r="N104" s="277"/>
      <c r="O104" s="307"/>
      <c r="P104" s="277"/>
      <c r="Q104" s="306"/>
      <c r="R104" s="277"/>
      <c r="S104" s="275"/>
      <c r="T104" s="275"/>
      <c r="U104" s="275"/>
      <c r="V104" s="275"/>
      <c r="W104" s="275"/>
      <c r="X104" s="275"/>
    </row>
    <row r="105" spans="1:24" x14ac:dyDescent="0.2">
      <c r="A105" s="276" t="str">
        <f t="shared" si="13"/>
        <v>JOP</v>
      </c>
      <c r="B105" s="586" t="s">
        <v>99</v>
      </c>
      <c r="C105" s="587"/>
      <c r="D105" s="587"/>
      <c r="E105" s="587"/>
      <c r="F105" s="587"/>
      <c r="G105" s="587"/>
      <c r="H105" s="587"/>
      <c r="I105" s="588">
        <f>SUM(I107:I113)</f>
        <v>0</v>
      </c>
      <c r="J105" s="405"/>
      <c r="K105" s="455"/>
      <c r="L105" s="409"/>
      <c r="M105" s="306"/>
      <c r="N105" s="277"/>
      <c r="O105" s="307"/>
      <c r="P105" s="277"/>
      <c r="Q105" s="306"/>
      <c r="R105" s="277"/>
      <c r="S105" s="275"/>
      <c r="T105" s="275"/>
      <c r="U105" s="275"/>
      <c r="V105" s="275"/>
      <c r="W105" s="275"/>
      <c r="X105" s="275"/>
    </row>
    <row r="106" spans="1:24" x14ac:dyDescent="0.2">
      <c r="A106" s="276" t="str">
        <f t="shared" si="13"/>
        <v>JOP</v>
      </c>
      <c r="B106" s="410"/>
      <c r="C106" s="456" t="s">
        <v>100</v>
      </c>
      <c r="D106" s="456"/>
      <c r="E106" s="460" t="s">
        <v>92</v>
      </c>
      <c r="F106" s="460" t="s">
        <v>93</v>
      </c>
      <c r="G106" s="456"/>
      <c r="H106" s="456"/>
      <c r="I106" s="414"/>
      <c r="J106" s="277"/>
      <c r="K106" s="457"/>
      <c r="L106" s="458"/>
      <c r="M106" s="306"/>
      <c r="N106" s="277"/>
      <c r="O106" s="307"/>
      <c r="P106" s="277"/>
      <c r="Q106" s="306"/>
      <c r="R106" s="277"/>
      <c r="S106" s="275"/>
      <c r="T106" s="275"/>
      <c r="U106" s="275"/>
      <c r="V106" s="275"/>
      <c r="W106" s="275"/>
      <c r="X106" s="275"/>
    </row>
    <row r="107" spans="1:24" x14ac:dyDescent="0.2">
      <c r="A107" s="276" t="str">
        <f t="shared" si="13"/>
        <v>JOP</v>
      </c>
      <c r="B107" s="459"/>
      <c r="C107" s="279" t="s">
        <v>101</v>
      </c>
      <c r="D107" s="277" t="s">
        <v>102</v>
      </c>
      <c r="E107" s="273">
        <v>0</v>
      </c>
      <c r="F107" s="271">
        <v>1</v>
      </c>
      <c r="G107" s="416"/>
      <c r="H107" s="416"/>
      <c r="I107" s="427">
        <f>E107*F107</f>
        <v>0</v>
      </c>
      <c r="J107" s="277"/>
      <c r="K107" s="457">
        <v>6029</v>
      </c>
      <c r="L107" s="458" t="s">
        <v>103</v>
      </c>
      <c r="M107" s="306">
        <f t="shared" ref="M107:M110" si="19">IF(A107="","",(I107))</f>
        <v>0</v>
      </c>
      <c r="N107" s="277"/>
      <c r="O107" s="307"/>
      <c r="P107" s="277"/>
      <c r="Q107" s="306"/>
      <c r="R107" s="277"/>
      <c r="S107" s="275"/>
      <c r="T107" s="275"/>
      <c r="U107" s="275"/>
      <c r="V107" s="275"/>
      <c r="W107" s="275"/>
      <c r="X107" s="275"/>
    </row>
    <row r="108" spans="1:24" x14ac:dyDescent="0.2">
      <c r="A108" s="276" t="str">
        <f t="shared" si="13"/>
        <v>JOP</v>
      </c>
      <c r="B108" s="459"/>
      <c r="C108" s="277" t="s">
        <v>104</v>
      </c>
      <c r="D108" s="277"/>
      <c r="E108" s="273">
        <v>0</v>
      </c>
      <c r="F108" s="271">
        <v>1</v>
      </c>
      <c r="G108" s="416"/>
      <c r="H108" s="416"/>
      <c r="I108" s="427">
        <f t="shared" ref="I108:I113" si="20">E108*F108</f>
        <v>0</v>
      </c>
      <c r="J108" s="277"/>
      <c r="K108" s="457">
        <v>6029</v>
      </c>
      <c r="L108" s="458" t="s">
        <v>103</v>
      </c>
      <c r="M108" s="306">
        <f t="shared" si="19"/>
        <v>0</v>
      </c>
      <c r="N108" s="277"/>
      <c r="O108" s="307"/>
      <c r="P108" s="277"/>
      <c r="Q108" s="306"/>
      <c r="R108" s="277"/>
      <c r="S108" s="275"/>
      <c r="T108" s="275"/>
      <c r="U108" s="275"/>
      <c r="V108" s="275"/>
      <c r="W108" s="275"/>
      <c r="X108" s="275"/>
    </row>
    <row r="109" spans="1:24" x14ac:dyDescent="0.2">
      <c r="A109" s="276" t="str">
        <f t="shared" si="13"/>
        <v>JOP</v>
      </c>
      <c r="B109" s="459"/>
      <c r="C109" s="277" t="s">
        <v>104</v>
      </c>
      <c r="D109" s="277"/>
      <c r="E109" s="273">
        <v>0</v>
      </c>
      <c r="F109" s="271">
        <v>1</v>
      </c>
      <c r="G109" s="416"/>
      <c r="H109" s="416"/>
      <c r="I109" s="427">
        <f t="shared" si="20"/>
        <v>0</v>
      </c>
      <c r="J109" s="277"/>
      <c r="K109" s="457">
        <v>6029</v>
      </c>
      <c r="L109" s="458" t="s">
        <v>103</v>
      </c>
      <c r="M109" s="306">
        <f t="shared" si="19"/>
        <v>0</v>
      </c>
      <c r="N109" s="277"/>
      <c r="O109" s="307"/>
      <c r="P109" s="277"/>
      <c r="Q109" s="306"/>
      <c r="R109" s="277"/>
      <c r="S109" s="275"/>
      <c r="T109" s="275"/>
      <c r="U109" s="275"/>
      <c r="V109" s="275"/>
      <c r="W109" s="275"/>
      <c r="X109" s="275"/>
    </row>
    <row r="110" spans="1:24" x14ac:dyDescent="0.2">
      <c r="A110" s="276" t="str">
        <f t="shared" si="13"/>
        <v>JOP</v>
      </c>
      <c r="B110" s="415"/>
      <c r="C110" s="277" t="s">
        <v>104</v>
      </c>
      <c r="D110" s="277"/>
      <c r="E110" s="273">
        <v>0</v>
      </c>
      <c r="F110" s="271">
        <v>1</v>
      </c>
      <c r="G110" s="416"/>
      <c r="H110" s="416"/>
      <c r="I110" s="427">
        <f t="shared" si="20"/>
        <v>0</v>
      </c>
      <c r="J110" s="277"/>
      <c r="K110" s="457">
        <v>6029</v>
      </c>
      <c r="L110" s="458" t="s">
        <v>103</v>
      </c>
      <c r="M110" s="306">
        <f t="shared" si="19"/>
        <v>0</v>
      </c>
      <c r="N110" s="277"/>
      <c r="O110" s="307"/>
      <c r="P110" s="277"/>
      <c r="Q110" s="306"/>
      <c r="R110" s="277"/>
      <c r="S110" s="275"/>
      <c r="T110" s="275"/>
      <c r="U110" s="275"/>
      <c r="V110" s="275"/>
      <c r="W110" s="275"/>
      <c r="X110" s="275"/>
    </row>
    <row r="111" spans="1:24" x14ac:dyDescent="0.2">
      <c r="A111" s="276" t="str">
        <f t="shared" si="13"/>
        <v>JOP</v>
      </c>
      <c r="B111" s="415"/>
      <c r="C111" s="279" t="s">
        <v>105</v>
      </c>
      <c r="D111" s="277" t="s">
        <v>106</v>
      </c>
      <c r="E111" s="273">
        <v>0</v>
      </c>
      <c r="F111" s="271">
        <v>1</v>
      </c>
      <c r="G111" s="416"/>
      <c r="H111" s="416"/>
      <c r="I111" s="427">
        <f t="shared" si="20"/>
        <v>0</v>
      </c>
      <c r="J111" s="277"/>
      <c r="K111" s="457">
        <v>6059</v>
      </c>
      <c r="L111" s="458" t="s">
        <v>107</v>
      </c>
      <c r="M111" s="306">
        <f>IF(A111="","",(I111))</f>
        <v>0</v>
      </c>
      <c r="N111" s="277"/>
      <c r="O111" s="307"/>
      <c r="P111" s="277"/>
      <c r="Q111" s="306"/>
      <c r="R111" s="277"/>
      <c r="S111" s="275"/>
      <c r="T111" s="275"/>
      <c r="U111" s="275"/>
      <c r="V111" s="275"/>
      <c r="W111" s="275"/>
      <c r="X111" s="275"/>
    </row>
    <row r="112" spans="1:24" x14ac:dyDescent="0.2">
      <c r="A112" s="276" t="str">
        <f t="shared" si="13"/>
        <v>JOP</v>
      </c>
      <c r="B112" s="415"/>
      <c r="C112" s="277" t="s">
        <v>104</v>
      </c>
      <c r="D112" s="277"/>
      <c r="E112" s="273">
        <v>0</v>
      </c>
      <c r="F112" s="271">
        <v>1</v>
      </c>
      <c r="G112" s="416"/>
      <c r="H112" s="416"/>
      <c r="I112" s="427">
        <f t="shared" si="20"/>
        <v>0</v>
      </c>
      <c r="J112" s="277"/>
      <c r="K112" s="457">
        <v>6059</v>
      </c>
      <c r="L112" s="458" t="s">
        <v>107</v>
      </c>
      <c r="M112" s="306">
        <f t="shared" ref="M112:M113" si="21">IF(A112="","",(I112))</f>
        <v>0</v>
      </c>
      <c r="N112" s="277"/>
      <c r="O112" s="307"/>
      <c r="P112" s="277"/>
      <c r="Q112" s="306"/>
      <c r="R112" s="277"/>
      <c r="S112" s="275"/>
      <c r="T112" s="275"/>
      <c r="U112" s="275"/>
      <c r="V112" s="275"/>
      <c r="W112" s="275"/>
      <c r="X112" s="275"/>
    </row>
    <row r="113" spans="1:24" x14ac:dyDescent="0.2">
      <c r="A113" s="276" t="str">
        <f t="shared" si="13"/>
        <v>JOP</v>
      </c>
      <c r="B113" s="415"/>
      <c r="C113" s="277" t="s">
        <v>104</v>
      </c>
      <c r="D113" s="277"/>
      <c r="E113" s="273">
        <v>0</v>
      </c>
      <c r="F113" s="271">
        <v>1</v>
      </c>
      <c r="G113" s="416"/>
      <c r="H113" s="416"/>
      <c r="I113" s="427">
        <f t="shared" si="20"/>
        <v>0</v>
      </c>
      <c r="J113" s="277"/>
      <c r="K113" s="457">
        <v>6059</v>
      </c>
      <c r="L113" s="458" t="s">
        <v>107</v>
      </c>
      <c r="M113" s="306">
        <f t="shared" si="21"/>
        <v>0</v>
      </c>
      <c r="N113" s="277"/>
      <c r="O113" s="307"/>
      <c r="P113" s="277"/>
      <c r="Q113" s="306"/>
      <c r="R113" s="277"/>
      <c r="S113" s="275"/>
      <c r="T113" s="275"/>
      <c r="U113" s="275"/>
      <c r="V113" s="275"/>
      <c r="W113" s="275"/>
      <c r="X113" s="275"/>
    </row>
    <row r="114" spans="1:24" x14ac:dyDescent="0.2">
      <c r="A114" s="276" t="str">
        <f t="shared" si="13"/>
        <v>JOP</v>
      </c>
      <c r="B114" s="584" t="s">
        <v>108</v>
      </c>
      <c r="C114" s="461"/>
      <c r="D114" s="461"/>
      <c r="E114" s="461"/>
      <c r="F114" s="461"/>
      <c r="G114" s="461"/>
      <c r="H114" s="461"/>
      <c r="I114" s="585">
        <f>SUM(I115:I119)</f>
        <v>100</v>
      </c>
      <c r="J114" s="277"/>
      <c r="K114" s="305"/>
      <c r="L114" s="277"/>
      <c r="M114" s="306"/>
      <c r="N114" s="277"/>
      <c r="O114" s="307"/>
      <c r="P114" s="277"/>
      <c r="Q114" s="306"/>
      <c r="R114" s="277"/>
      <c r="S114" s="275"/>
      <c r="T114" s="275"/>
      <c r="U114" s="275"/>
      <c r="V114" s="275"/>
      <c r="W114" s="275"/>
      <c r="X114" s="275"/>
    </row>
    <row r="115" spans="1:24" x14ac:dyDescent="0.2">
      <c r="A115" s="276" t="str">
        <f t="shared" si="13"/>
        <v>JOP</v>
      </c>
      <c r="B115" s="462"/>
      <c r="C115" s="293" t="s">
        <v>109</v>
      </c>
      <c r="D115" s="293"/>
      <c r="E115" s="273">
        <v>50</v>
      </c>
      <c r="F115" s="328"/>
      <c r="G115" s="463"/>
      <c r="H115" s="463"/>
      <c r="I115" s="464">
        <f>E115</f>
        <v>50</v>
      </c>
      <c r="J115" s="277"/>
      <c r="K115" s="305">
        <v>616</v>
      </c>
      <c r="L115" s="277" t="s">
        <v>108</v>
      </c>
      <c r="M115" s="306">
        <f t="shared" ref="M115:M119" si="22">IF(A115="","",(I115))</f>
        <v>50</v>
      </c>
      <c r="N115" s="277"/>
      <c r="O115" s="307"/>
      <c r="P115" s="277"/>
      <c r="Q115" s="306"/>
      <c r="R115" s="277"/>
      <c r="S115" s="275"/>
      <c r="T115" s="275"/>
      <c r="U115" s="275"/>
      <c r="V115" s="275"/>
      <c r="W115" s="275"/>
      <c r="X115" s="275"/>
    </row>
    <row r="116" spans="1:24" x14ac:dyDescent="0.2">
      <c r="A116" s="276" t="str">
        <f t="shared" si="13"/>
        <v>JOP</v>
      </c>
      <c r="B116" s="465"/>
      <c r="C116" s="277" t="s">
        <v>110</v>
      </c>
      <c r="D116" s="277"/>
      <c r="E116" s="273">
        <v>50</v>
      </c>
      <c r="F116" s="328"/>
      <c r="G116" s="466"/>
      <c r="H116" s="466"/>
      <c r="I116" s="467">
        <f>E116</f>
        <v>50</v>
      </c>
      <c r="J116" s="277"/>
      <c r="K116" s="305">
        <v>616</v>
      </c>
      <c r="L116" s="277" t="s">
        <v>108</v>
      </c>
      <c r="M116" s="306">
        <f t="shared" si="22"/>
        <v>50</v>
      </c>
      <c r="N116" s="277"/>
      <c r="O116" s="307"/>
      <c r="P116" s="277"/>
      <c r="Q116" s="306"/>
      <c r="R116" s="277"/>
      <c r="S116" s="275"/>
      <c r="T116" s="275"/>
      <c r="U116" s="275"/>
      <c r="V116" s="275"/>
      <c r="W116" s="275"/>
      <c r="X116" s="275"/>
    </row>
    <row r="117" spans="1:24" x14ac:dyDescent="0.2">
      <c r="A117" s="276" t="str">
        <f t="shared" si="13"/>
        <v>JOP</v>
      </c>
      <c r="B117" s="465"/>
      <c r="C117" s="277" t="s">
        <v>104</v>
      </c>
      <c r="D117" s="277"/>
      <c r="E117" s="273">
        <v>0</v>
      </c>
      <c r="F117" s="328"/>
      <c r="G117" s="466"/>
      <c r="H117" s="466"/>
      <c r="I117" s="467">
        <f t="shared" ref="I117:I118" si="23">E117</f>
        <v>0</v>
      </c>
      <c r="J117" s="277"/>
      <c r="K117" s="305">
        <v>616</v>
      </c>
      <c r="L117" s="277" t="s">
        <v>108</v>
      </c>
      <c r="M117" s="306">
        <f t="shared" si="22"/>
        <v>0</v>
      </c>
      <c r="N117" s="277"/>
      <c r="O117" s="307"/>
      <c r="P117" s="277"/>
      <c r="Q117" s="306"/>
      <c r="R117" s="277"/>
      <c r="S117" s="275"/>
      <c r="T117" s="275"/>
      <c r="U117" s="275"/>
      <c r="V117" s="275"/>
      <c r="W117" s="275"/>
      <c r="X117" s="275"/>
    </row>
    <row r="118" spans="1:24" x14ac:dyDescent="0.2">
      <c r="A118" s="276" t="str">
        <f t="shared" si="13"/>
        <v>JOP</v>
      </c>
      <c r="B118" s="465"/>
      <c r="C118" s="277" t="s">
        <v>104</v>
      </c>
      <c r="D118" s="277"/>
      <c r="E118" s="273">
        <v>0</v>
      </c>
      <c r="F118" s="328"/>
      <c r="G118" s="466"/>
      <c r="H118" s="466"/>
      <c r="I118" s="467">
        <f t="shared" si="23"/>
        <v>0</v>
      </c>
      <c r="J118" s="277"/>
      <c r="K118" s="305">
        <v>616</v>
      </c>
      <c r="L118" s="277" t="s">
        <v>108</v>
      </c>
      <c r="M118" s="306">
        <f t="shared" si="22"/>
        <v>0</v>
      </c>
      <c r="N118" s="277"/>
      <c r="O118" s="307"/>
      <c r="P118" s="277"/>
      <c r="Q118" s="306"/>
      <c r="R118" s="277"/>
      <c r="S118" s="275"/>
      <c r="T118" s="275"/>
      <c r="U118" s="275"/>
      <c r="V118" s="275"/>
      <c r="W118" s="275"/>
      <c r="X118" s="275"/>
    </row>
    <row r="119" spans="1:24" x14ac:dyDescent="0.2">
      <c r="A119" s="276" t="str">
        <f t="shared" si="13"/>
        <v>JOP</v>
      </c>
      <c r="B119" s="468"/>
      <c r="C119" s="302" t="s">
        <v>104</v>
      </c>
      <c r="D119" s="302"/>
      <c r="E119" s="274">
        <v>0</v>
      </c>
      <c r="F119" s="334"/>
      <c r="G119" s="469"/>
      <c r="H119" s="469"/>
      <c r="I119" s="470">
        <f>E119</f>
        <v>0</v>
      </c>
      <c r="J119" s="277"/>
      <c r="K119" s="305">
        <v>616</v>
      </c>
      <c r="L119" s="277" t="s">
        <v>108</v>
      </c>
      <c r="M119" s="306">
        <f t="shared" si="22"/>
        <v>0</v>
      </c>
      <c r="N119" s="277"/>
      <c r="O119" s="307"/>
      <c r="P119" s="277"/>
      <c r="Q119" s="306"/>
      <c r="R119" s="277"/>
      <c r="S119" s="275"/>
      <c r="T119" s="275"/>
      <c r="U119" s="275"/>
      <c r="V119" s="275"/>
      <c r="W119" s="275"/>
      <c r="X119" s="275"/>
    </row>
    <row r="120" spans="1:24" x14ac:dyDescent="0.2">
      <c r="A120" s="276" t="str">
        <f t="shared" si="13"/>
        <v>JOP</v>
      </c>
      <c r="B120" s="582" t="s">
        <v>111</v>
      </c>
      <c r="C120" s="550"/>
      <c r="D120" s="550"/>
      <c r="E120" s="550"/>
      <c r="F120" s="550"/>
      <c r="G120" s="550"/>
      <c r="H120" s="550"/>
      <c r="I120" s="583">
        <f>SUM(I121:I124)</f>
        <v>5</v>
      </c>
      <c r="J120" s="277"/>
      <c r="K120" s="305"/>
      <c r="L120" s="277"/>
      <c r="M120" s="306"/>
      <c r="N120" s="277"/>
      <c r="O120" s="307"/>
      <c r="P120" s="277"/>
      <c r="Q120" s="306"/>
      <c r="R120" s="277"/>
      <c r="S120" s="275"/>
      <c r="T120" s="275"/>
      <c r="U120" s="275"/>
      <c r="V120" s="275"/>
      <c r="W120" s="275"/>
      <c r="X120" s="275"/>
    </row>
    <row r="121" spans="1:24" x14ac:dyDescent="0.2">
      <c r="A121" s="276" t="str">
        <f t="shared" si="13"/>
        <v>JOP</v>
      </c>
      <c r="B121" s="462"/>
      <c r="C121" s="293" t="s">
        <v>112</v>
      </c>
      <c r="D121" s="293"/>
      <c r="E121" s="273">
        <v>5</v>
      </c>
      <c r="F121" s="328"/>
      <c r="G121" s="463"/>
      <c r="H121" s="463"/>
      <c r="I121" s="464">
        <f>E121</f>
        <v>5</v>
      </c>
      <c r="J121" s="277"/>
      <c r="K121" s="305">
        <v>627</v>
      </c>
      <c r="L121" s="277" t="s">
        <v>111</v>
      </c>
      <c r="M121" s="306">
        <f>IF(A121="","",(I121))</f>
        <v>5</v>
      </c>
      <c r="N121" s="277"/>
      <c r="O121" s="307"/>
      <c r="P121" s="277"/>
      <c r="Q121" s="306"/>
      <c r="R121" s="277"/>
      <c r="S121" s="275"/>
      <c r="T121" s="275"/>
      <c r="U121" s="275"/>
      <c r="V121" s="275"/>
      <c r="W121" s="275"/>
      <c r="X121" s="275"/>
    </row>
    <row r="122" spans="1:24" x14ac:dyDescent="0.2">
      <c r="A122" s="276" t="str">
        <f t="shared" si="13"/>
        <v>JOP</v>
      </c>
      <c r="B122" s="465"/>
      <c r="C122" s="277" t="s">
        <v>113</v>
      </c>
      <c r="D122" s="277"/>
      <c r="E122" s="273">
        <v>0</v>
      </c>
      <c r="F122" s="328"/>
      <c r="G122" s="466"/>
      <c r="H122" s="466"/>
      <c r="I122" s="467">
        <f>E122</f>
        <v>0</v>
      </c>
      <c r="J122" s="277"/>
      <c r="K122" s="305">
        <v>627</v>
      </c>
      <c r="L122" s="277" t="s">
        <v>111</v>
      </c>
      <c r="M122" s="306">
        <f t="shared" ref="M122:M124" si="24">IF(A122="","",(I122))</f>
        <v>0</v>
      </c>
      <c r="N122" s="277"/>
      <c r="O122" s="307"/>
      <c r="P122" s="277"/>
      <c r="Q122" s="306"/>
      <c r="R122" s="277"/>
      <c r="S122" s="275"/>
      <c r="T122" s="275"/>
      <c r="U122" s="275"/>
      <c r="V122" s="275"/>
      <c r="W122" s="275"/>
      <c r="X122" s="275"/>
    </row>
    <row r="123" spans="1:24" x14ac:dyDescent="0.2">
      <c r="A123" s="276" t="str">
        <f t="shared" si="13"/>
        <v>JOP</v>
      </c>
      <c r="B123" s="465"/>
      <c r="C123" s="277" t="s">
        <v>114</v>
      </c>
      <c r="D123" s="277"/>
      <c r="E123" s="273">
        <v>0</v>
      </c>
      <c r="F123" s="328"/>
      <c r="G123" s="466"/>
      <c r="H123" s="466"/>
      <c r="I123" s="467">
        <f>E123</f>
        <v>0</v>
      </c>
      <c r="J123" s="277"/>
      <c r="K123" s="305">
        <v>627</v>
      </c>
      <c r="L123" s="277" t="s">
        <v>111</v>
      </c>
      <c r="M123" s="306">
        <f t="shared" si="24"/>
        <v>0</v>
      </c>
      <c r="N123" s="277"/>
      <c r="O123" s="307"/>
      <c r="P123" s="277"/>
      <c r="Q123" s="306"/>
      <c r="R123" s="277"/>
      <c r="S123" s="275"/>
      <c r="T123" s="275"/>
      <c r="U123" s="275"/>
      <c r="V123" s="275"/>
      <c r="W123" s="275"/>
      <c r="X123" s="275"/>
    </row>
    <row r="124" spans="1:24" x14ac:dyDescent="0.2">
      <c r="A124" s="276" t="str">
        <f t="shared" si="13"/>
        <v>JOP</v>
      </c>
      <c r="B124" s="465"/>
      <c r="C124" s="277" t="s">
        <v>104</v>
      </c>
      <c r="D124" s="277"/>
      <c r="E124" s="273">
        <v>0</v>
      </c>
      <c r="F124" s="328"/>
      <c r="G124" s="466"/>
      <c r="H124" s="466"/>
      <c r="I124" s="467">
        <f t="shared" ref="I124" si="25">E124</f>
        <v>0</v>
      </c>
      <c r="J124" s="277"/>
      <c r="K124" s="305">
        <v>627</v>
      </c>
      <c r="L124" s="277" t="s">
        <v>111</v>
      </c>
      <c r="M124" s="306">
        <f t="shared" si="24"/>
        <v>0</v>
      </c>
      <c r="N124" s="277"/>
      <c r="O124" s="307"/>
      <c r="P124" s="277"/>
      <c r="Q124" s="306"/>
      <c r="R124" s="277"/>
      <c r="S124" s="275"/>
      <c r="T124" s="275"/>
      <c r="U124" s="275"/>
      <c r="V124" s="275"/>
      <c r="W124" s="275"/>
      <c r="X124" s="275"/>
    </row>
    <row r="125" spans="1:24" x14ac:dyDescent="0.2">
      <c r="A125" s="276" t="str">
        <f t="shared" si="13"/>
        <v>JOP</v>
      </c>
      <c r="B125" s="590" t="s">
        <v>115</v>
      </c>
      <c r="C125" s="591"/>
      <c r="D125" s="591"/>
      <c r="E125" s="471" t="s">
        <v>92</v>
      </c>
      <c r="F125" s="471" t="s">
        <v>93</v>
      </c>
      <c r="G125" s="592"/>
      <c r="H125" s="592"/>
      <c r="I125" s="593">
        <f>SUM(I126:I131)</f>
        <v>239.2</v>
      </c>
      <c r="J125" s="277"/>
      <c r="K125" s="305"/>
      <c r="L125" s="277"/>
      <c r="M125" s="306"/>
      <c r="N125" s="277"/>
      <c r="O125" s="307"/>
      <c r="P125" s="277"/>
      <c r="Q125" s="306"/>
      <c r="R125" s="277"/>
      <c r="S125" s="275"/>
      <c r="T125" s="275"/>
      <c r="U125" s="275"/>
      <c r="V125" s="275"/>
      <c r="W125" s="275"/>
      <c r="X125" s="275"/>
    </row>
    <row r="126" spans="1:24" x14ac:dyDescent="0.2">
      <c r="A126" s="276" t="str">
        <f t="shared" si="13"/>
        <v>JOP</v>
      </c>
      <c r="B126" s="472"/>
      <c r="C126" s="293" t="s">
        <v>116</v>
      </c>
      <c r="D126" s="291"/>
      <c r="E126" s="271">
        <v>229</v>
      </c>
      <c r="F126" s="271">
        <v>1</v>
      </c>
      <c r="G126" s="473"/>
      <c r="H126" s="473"/>
      <c r="I126" s="474">
        <f>F126*E126</f>
        <v>229</v>
      </c>
      <c r="J126" s="277"/>
      <c r="K126" s="457">
        <v>626</v>
      </c>
      <c r="L126" s="458" t="s">
        <v>117</v>
      </c>
      <c r="M126" s="306">
        <f t="shared" ref="M126:M131" si="26">IF(A126="","",(I126))</f>
        <v>229</v>
      </c>
      <c r="N126" s="277"/>
      <c r="O126" s="307"/>
      <c r="P126" s="277"/>
      <c r="Q126" s="306"/>
      <c r="R126" s="277"/>
      <c r="S126" s="275"/>
      <c r="T126" s="275"/>
      <c r="U126" s="275"/>
      <c r="V126" s="275"/>
      <c r="W126" s="275"/>
      <c r="X126" s="275"/>
    </row>
    <row r="127" spans="1:24" x14ac:dyDescent="0.2">
      <c r="A127" s="276" t="str">
        <f t="shared" si="13"/>
        <v>JOP</v>
      </c>
      <c r="B127" s="357"/>
      <c r="C127" s="279" t="s">
        <v>118</v>
      </c>
      <c r="D127" s="277"/>
      <c r="E127" s="273">
        <v>1.7</v>
      </c>
      <c r="F127" s="271">
        <v>6</v>
      </c>
      <c r="G127" s="358"/>
      <c r="H127" s="358"/>
      <c r="I127" s="363">
        <f>F127*E127</f>
        <v>10.199999999999999</v>
      </c>
      <c r="J127" s="277"/>
      <c r="K127" s="457">
        <v>626</v>
      </c>
      <c r="L127" s="458" t="s">
        <v>117</v>
      </c>
      <c r="M127" s="306">
        <f t="shared" si="26"/>
        <v>10.199999999999999</v>
      </c>
      <c r="N127" s="277"/>
      <c r="O127" s="307"/>
      <c r="P127" s="277"/>
      <c r="Q127" s="306"/>
      <c r="R127" s="277"/>
      <c r="S127" s="275"/>
      <c r="T127" s="275"/>
      <c r="U127" s="275"/>
      <c r="V127" s="275"/>
      <c r="W127" s="275"/>
      <c r="X127" s="275"/>
    </row>
    <row r="128" spans="1:24" x14ac:dyDescent="0.2">
      <c r="A128" s="276" t="str">
        <f t="shared" si="13"/>
        <v>JOP</v>
      </c>
      <c r="B128" s="357"/>
      <c r="C128" s="279" t="s">
        <v>119</v>
      </c>
      <c r="D128" s="277"/>
      <c r="E128" s="273">
        <v>0</v>
      </c>
      <c r="F128" s="271">
        <v>0</v>
      </c>
      <c r="G128" s="358"/>
      <c r="H128" s="358"/>
      <c r="I128" s="363">
        <f>F128*E128</f>
        <v>0</v>
      </c>
      <c r="J128" s="277"/>
      <c r="K128" s="457">
        <v>626</v>
      </c>
      <c r="L128" s="458" t="s">
        <v>117</v>
      </c>
      <c r="M128" s="306">
        <f t="shared" si="26"/>
        <v>0</v>
      </c>
      <c r="N128" s="277"/>
      <c r="O128" s="307"/>
      <c r="P128" s="277"/>
      <c r="Q128" s="306"/>
      <c r="R128" s="277"/>
      <c r="S128" s="275"/>
      <c r="T128" s="275"/>
      <c r="U128" s="275"/>
      <c r="V128" s="275"/>
      <c r="W128" s="275"/>
      <c r="X128" s="275"/>
    </row>
    <row r="129" spans="1:24" x14ac:dyDescent="0.2">
      <c r="A129" s="276" t="str">
        <f t="shared" si="13"/>
        <v>JOP</v>
      </c>
      <c r="B129" s="357"/>
      <c r="C129" s="279" t="s">
        <v>98</v>
      </c>
      <c r="D129" s="277"/>
      <c r="E129" s="273">
        <v>0</v>
      </c>
      <c r="F129" s="271">
        <v>0</v>
      </c>
      <c r="G129" s="358"/>
      <c r="H129" s="358"/>
      <c r="I129" s="363">
        <f t="shared" ref="I129:I130" si="27">F129*E129</f>
        <v>0</v>
      </c>
      <c r="J129" s="277"/>
      <c r="K129" s="457">
        <v>626</v>
      </c>
      <c r="L129" s="458" t="s">
        <v>117</v>
      </c>
      <c r="M129" s="306">
        <f t="shared" si="26"/>
        <v>0</v>
      </c>
      <c r="N129" s="277"/>
      <c r="O129" s="307"/>
      <c r="P129" s="277"/>
      <c r="Q129" s="306"/>
      <c r="R129" s="277"/>
      <c r="S129" s="275"/>
      <c r="T129" s="275"/>
      <c r="U129" s="275"/>
      <c r="V129" s="275"/>
      <c r="W129" s="275"/>
      <c r="X129" s="275"/>
    </row>
    <row r="130" spans="1:24" x14ac:dyDescent="0.2">
      <c r="A130" s="276" t="str">
        <f t="shared" si="13"/>
        <v>JOP</v>
      </c>
      <c r="B130" s="357"/>
      <c r="C130" s="279" t="s">
        <v>98</v>
      </c>
      <c r="D130" s="277"/>
      <c r="E130" s="273">
        <v>0</v>
      </c>
      <c r="F130" s="271">
        <v>0</v>
      </c>
      <c r="G130" s="358"/>
      <c r="H130" s="358"/>
      <c r="I130" s="363">
        <f t="shared" si="27"/>
        <v>0</v>
      </c>
      <c r="J130" s="277"/>
      <c r="K130" s="457">
        <v>626</v>
      </c>
      <c r="L130" s="458" t="s">
        <v>117</v>
      </c>
      <c r="M130" s="306">
        <f t="shared" si="26"/>
        <v>0</v>
      </c>
      <c r="N130" s="277"/>
      <c r="O130" s="307"/>
      <c r="P130" s="277"/>
      <c r="Q130" s="306"/>
      <c r="R130" s="277"/>
      <c r="S130" s="275"/>
      <c r="T130" s="275"/>
      <c r="U130" s="275"/>
      <c r="V130" s="275"/>
      <c r="W130" s="275"/>
      <c r="X130" s="275"/>
    </row>
    <row r="131" spans="1:24" x14ac:dyDescent="0.2">
      <c r="A131" s="276" t="str">
        <f t="shared" si="13"/>
        <v>JOP</v>
      </c>
      <c r="B131" s="368"/>
      <c r="C131" s="475" t="s">
        <v>98</v>
      </c>
      <c r="D131" s="302"/>
      <c r="E131" s="274">
        <v>0</v>
      </c>
      <c r="F131" s="272">
        <v>0</v>
      </c>
      <c r="G131" s="369"/>
      <c r="H131" s="369"/>
      <c r="I131" s="371">
        <f>F131*E131</f>
        <v>0</v>
      </c>
      <c r="J131" s="277"/>
      <c r="K131" s="457">
        <v>626</v>
      </c>
      <c r="L131" s="458" t="s">
        <v>117</v>
      </c>
      <c r="M131" s="306">
        <f t="shared" si="26"/>
        <v>0</v>
      </c>
      <c r="N131" s="277"/>
      <c r="O131" s="307"/>
      <c r="P131" s="277"/>
      <c r="Q131" s="306"/>
      <c r="R131" s="277"/>
      <c r="S131" s="275"/>
      <c r="T131" s="275"/>
      <c r="U131" s="275"/>
      <c r="V131" s="275"/>
      <c r="W131" s="275"/>
      <c r="X131" s="275"/>
    </row>
    <row r="132" spans="1:24" x14ac:dyDescent="0.2">
      <c r="A132" s="276" t="str">
        <f t="shared" si="13"/>
        <v>JOP</v>
      </c>
      <c r="B132" s="517" t="s">
        <v>120</v>
      </c>
      <c r="C132" s="518"/>
      <c r="D132" s="518"/>
      <c r="E132" s="476" t="s">
        <v>92</v>
      </c>
      <c r="F132" s="476" t="s">
        <v>93</v>
      </c>
      <c r="G132" s="519"/>
      <c r="H132" s="519"/>
      <c r="I132" s="520">
        <f>SUM(I133:I156)</f>
        <v>3970.8</v>
      </c>
      <c r="J132" s="277"/>
      <c r="K132" s="305"/>
      <c r="L132" s="277"/>
      <c r="M132" s="306"/>
      <c r="N132" s="277"/>
      <c r="O132" s="307"/>
      <c r="P132" s="277"/>
      <c r="Q132" s="306"/>
      <c r="R132" s="277"/>
      <c r="S132" s="275"/>
      <c r="T132" s="275"/>
      <c r="U132" s="275"/>
      <c r="V132" s="275"/>
      <c r="W132" s="275"/>
      <c r="X132" s="275"/>
    </row>
    <row r="133" spans="1:24" x14ac:dyDescent="0.2">
      <c r="A133" s="276" t="str">
        <f t="shared" si="13"/>
        <v>JOP</v>
      </c>
      <c r="B133" s="479"/>
      <c r="C133" s="279" t="s">
        <v>121</v>
      </c>
      <c r="D133" s="521" t="s">
        <v>122</v>
      </c>
      <c r="E133" s="273">
        <v>560.4</v>
      </c>
      <c r="F133" s="271">
        <v>1</v>
      </c>
      <c r="G133" s="477"/>
      <c r="H133" s="477"/>
      <c r="I133" s="478">
        <f t="shared" ref="I133:I154" si="28">F133*E133</f>
        <v>560.4</v>
      </c>
      <c r="J133" s="277"/>
      <c r="K133" s="457">
        <v>605</v>
      </c>
      <c r="L133" s="458" t="s">
        <v>123</v>
      </c>
      <c r="M133" s="306">
        <f t="shared" ref="M133:M156" si="29">IF(A133="","",(I133))</f>
        <v>560.4</v>
      </c>
      <c r="N133" s="277"/>
      <c r="O133" s="307"/>
      <c r="P133" s="277"/>
      <c r="Q133" s="306"/>
      <c r="R133" s="373" t="s">
        <v>124</v>
      </c>
      <c r="S133" s="275"/>
      <c r="T133" s="275"/>
      <c r="U133" s="275"/>
      <c r="V133" s="275"/>
      <c r="W133" s="275"/>
      <c r="X133" s="275"/>
    </row>
    <row r="134" spans="1:24" x14ac:dyDescent="0.2">
      <c r="A134" s="276" t="str">
        <f t="shared" si="13"/>
        <v>JOP</v>
      </c>
      <c r="B134" s="479"/>
      <c r="C134" s="673" t="s">
        <v>125</v>
      </c>
      <c r="D134" s="674" t="s">
        <v>126</v>
      </c>
      <c r="E134" s="273">
        <v>444</v>
      </c>
      <c r="F134" s="271">
        <v>0</v>
      </c>
      <c r="G134" s="477"/>
      <c r="H134" s="477"/>
      <c r="I134" s="478">
        <f t="shared" si="28"/>
        <v>0</v>
      </c>
      <c r="J134" s="277"/>
      <c r="K134" s="457">
        <v>605</v>
      </c>
      <c r="L134" s="458" t="s">
        <v>123</v>
      </c>
      <c r="M134" s="306">
        <f t="shared" si="29"/>
        <v>0</v>
      </c>
      <c r="N134" s="277"/>
      <c r="O134" s="307"/>
      <c r="P134" s="277"/>
      <c r="Q134" s="306"/>
      <c r="R134" s="373" t="s">
        <v>127</v>
      </c>
      <c r="S134" s="275"/>
      <c r="T134" s="275"/>
      <c r="U134" s="275"/>
      <c r="V134" s="275"/>
      <c r="W134" s="275"/>
      <c r="X134" s="275"/>
    </row>
    <row r="135" spans="1:24" x14ac:dyDescent="0.2">
      <c r="A135" s="276" t="str">
        <f t="shared" si="13"/>
        <v>JOP</v>
      </c>
      <c r="B135" s="479"/>
      <c r="C135" s="279" t="s">
        <v>128</v>
      </c>
      <c r="D135" s="521" t="s">
        <v>129</v>
      </c>
      <c r="E135" s="273">
        <v>406.8</v>
      </c>
      <c r="F135" s="271">
        <v>1</v>
      </c>
      <c r="G135" s="477"/>
      <c r="H135" s="477"/>
      <c r="I135" s="478">
        <f t="shared" si="28"/>
        <v>406.8</v>
      </c>
      <c r="J135" s="277"/>
      <c r="K135" s="457">
        <v>605</v>
      </c>
      <c r="L135" s="458" t="s">
        <v>123</v>
      </c>
      <c r="M135" s="306">
        <f t="shared" si="29"/>
        <v>406.8</v>
      </c>
      <c r="N135" s="277"/>
      <c r="O135" s="307"/>
      <c r="P135" s="277"/>
      <c r="Q135" s="306"/>
      <c r="R135" s="373" t="s">
        <v>130</v>
      </c>
      <c r="S135" s="275"/>
      <c r="T135" s="275"/>
      <c r="U135" s="275"/>
      <c r="V135" s="275"/>
      <c r="W135" s="275"/>
      <c r="X135" s="275"/>
    </row>
    <row r="136" spans="1:24" x14ac:dyDescent="0.2">
      <c r="A136" s="276" t="str">
        <f t="shared" si="13"/>
        <v>JOP</v>
      </c>
      <c r="B136" s="479"/>
      <c r="C136" s="279" t="s">
        <v>131</v>
      </c>
      <c r="D136" s="521" t="s">
        <v>132</v>
      </c>
      <c r="E136" s="273">
        <v>451.2</v>
      </c>
      <c r="F136" s="271">
        <v>1</v>
      </c>
      <c r="G136" s="477"/>
      <c r="H136" s="477"/>
      <c r="I136" s="478">
        <f t="shared" si="28"/>
        <v>451.2</v>
      </c>
      <c r="J136" s="277"/>
      <c r="K136" s="457">
        <v>605</v>
      </c>
      <c r="L136" s="458" t="s">
        <v>123</v>
      </c>
      <c r="M136" s="306">
        <f t="shared" si="29"/>
        <v>451.2</v>
      </c>
      <c r="N136" s="277"/>
      <c r="O136" s="307"/>
      <c r="P136" s="277"/>
      <c r="Q136" s="306"/>
      <c r="R136" s="373" t="s">
        <v>133</v>
      </c>
      <c r="S136" s="275"/>
      <c r="T136" s="275"/>
      <c r="U136" s="275"/>
      <c r="V136" s="275"/>
      <c r="W136" s="275"/>
      <c r="X136" s="275"/>
    </row>
    <row r="137" spans="1:24" x14ac:dyDescent="0.2">
      <c r="A137" s="276" t="str">
        <f t="shared" si="13"/>
        <v>JOP</v>
      </c>
      <c r="B137" s="479"/>
      <c r="C137" s="673" t="s">
        <v>134</v>
      </c>
      <c r="D137" s="674" t="s">
        <v>135</v>
      </c>
      <c r="E137" s="273">
        <v>517.20000000000005</v>
      </c>
      <c r="F137" s="271">
        <v>0</v>
      </c>
      <c r="G137" s="477"/>
      <c r="H137" s="477"/>
      <c r="I137" s="478">
        <f t="shared" si="28"/>
        <v>0</v>
      </c>
      <c r="J137" s="277"/>
      <c r="K137" s="457">
        <v>605</v>
      </c>
      <c r="L137" s="458" t="s">
        <v>123</v>
      </c>
      <c r="M137" s="306">
        <f t="shared" si="29"/>
        <v>0</v>
      </c>
      <c r="N137" s="277"/>
      <c r="O137" s="307"/>
      <c r="P137" s="277"/>
      <c r="Q137" s="306"/>
      <c r="R137" s="373" t="s">
        <v>136</v>
      </c>
      <c r="S137" s="275"/>
      <c r="T137" s="275"/>
      <c r="U137" s="275"/>
      <c r="V137" s="275"/>
      <c r="W137" s="275"/>
      <c r="X137" s="275"/>
    </row>
    <row r="138" spans="1:24" x14ac:dyDescent="0.2">
      <c r="A138" s="276" t="str">
        <f t="shared" si="13"/>
        <v>JOP</v>
      </c>
      <c r="B138" s="479"/>
      <c r="C138" s="279" t="s">
        <v>137</v>
      </c>
      <c r="D138" s="521" t="s">
        <v>138</v>
      </c>
      <c r="E138" s="273">
        <v>458.4</v>
      </c>
      <c r="F138" s="271">
        <v>1</v>
      </c>
      <c r="G138" s="477"/>
      <c r="H138" s="477"/>
      <c r="I138" s="478">
        <f t="shared" si="28"/>
        <v>458.4</v>
      </c>
      <c r="J138" s="277"/>
      <c r="K138" s="457">
        <v>605</v>
      </c>
      <c r="L138" s="458" t="s">
        <v>123</v>
      </c>
      <c r="M138" s="306">
        <f t="shared" si="29"/>
        <v>458.4</v>
      </c>
      <c r="N138" s="277"/>
      <c r="O138" s="307"/>
      <c r="P138" s="277"/>
      <c r="Q138" s="306"/>
      <c r="R138" s="670" t="s">
        <v>139</v>
      </c>
      <c r="S138" s="275"/>
      <c r="T138" s="275"/>
      <c r="U138" s="275"/>
      <c r="V138" s="275"/>
      <c r="W138" s="275"/>
      <c r="X138" s="275"/>
    </row>
    <row r="139" spans="1:24" x14ac:dyDescent="0.2">
      <c r="A139" s="276" t="str">
        <f t="shared" si="13"/>
        <v>JOP</v>
      </c>
      <c r="B139" s="479"/>
      <c r="C139" s="279" t="s">
        <v>140</v>
      </c>
      <c r="D139" s="521" t="s">
        <v>141</v>
      </c>
      <c r="E139" s="273">
        <v>405.6</v>
      </c>
      <c r="F139" s="271">
        <v>1</v>
      </c>
      <c r="G139" s="477"/>
      <c r="H139" s="477"/>
      <c r="I139" s="478">
        <f t="shared" si="28"/>
        <v>405.6</v>
      </c>
      <c r="J139" s="277"/>
      <c r="K139" s="457">
        <v>605</v>
      </c>
      <c r="L139" s="458" t="s">
        <v>123</v>
      </c>
      <c r="M139" s="306">
        <f>IF(A139="","",(I139))</f>
        <v>405.6</v>
      </c>
      <c r="N139" s="277"/>
      <c r="O139" s="307"/>
      <c r="P139" s="277"/>
      <c r="Q139" s="278"/>
      <c r="R139" s="671" t="s">
        <v>142</v>
      </c>
      <c r="S139" s="275"/>
      <c r="T139" s="275"/>
      <c r="U139" s="275"/>
      <c r="V139" s="275"/>
      <c r="W139" s="275"/>
      <c r="X139" s="275"/>
    </row>
    <row r="140" spans="1:24" x14ac:dyDescent="0.2">
      <c r="A140" s="276" t="str">
        <f t="shared" si="13"/>
        <v>JOP</v>
      </c>
      <c r="B140" s="479"/>
      <c r="C140" s="675" t="s">
        <v>143</v>
      </c>
      <c r="D140" s="674" t="s">
        <v>144</v>
      </c>
      <c r="E140" s="273">
        <v>338.4</v>
      </c>
      <c r="F140" s="271">
        <v>0</v>
      </c>
      <c r="G140" s="477"/>
      <c r="H140" s="477"/>
      <c r="I140" s="478">
        <f t="shared" si="28"/>
        <v>0</v>
      </c>
      <c r="J140" s="277"/>
      <c r="K140" s="457">
        <v>605</v>
      </c>
      <c r="L140" s="458" t="s">
        <v>123</v>
      </c>
      <c r="M140" s="306">
        <f>IF(A140="","",(I140))</f>
        <v>0</v>
      </c>
      <c r="N140" s="277"/>
      <c r="O140" s="307"/>
      <c r="P140" s="277"/>
      <c r="Q140" s="278"/>
      <c r="R140" s="481" t="s">
        <v>145</v>
      </c>
      <c r="S140" s="275"/>
      <c r="T140" s="275"/>
      <c r="U140" s="275"/>
      <c r="V140" s="275"/>
      <c r="W140" s="275"/>
      <c r="X140" s="275"/>
    </row>
    <row r="141" spans="1:24" x14ac:dyDescent="0.2">
      <c r="A141" s="276" t="str">
        <f t="shared" si="13"/>
        <v>JOP</v>
      </c>
      <c r="B141" s="479"/>
      <c r="C141" s="279" t="s">
        <v>146</v>
      </c>
      <c r="D141" s="521" t="s">
        <v>147</v>
      </c>
      <c r="E141" s="273">
        <v>296.39999999999998</v>
      </c>
      <c r="F141" s="271">
        <v>1</v>
      </c>
      <c r="G141" s="477"/>
      <c r="H141" s="477"/>
      <c r="I141" s="478">
        <f t="shared" si="28"/>
        <v>296.39999999999998</v>
      </c>
      <c r="J141" s="277"/>
      <c r="K141" s="457">
        <v>605</v>
      </c>
      <c r="L141" s="458" t="s">
        <v>123</v>
      </c>
      <c r="M141" s="306">
        <f t="shared" si="29"/>
        <v>296.39999999999998</v>
      </c>
      <c r="N141" s="277"/>
      <c r="O141" s="307"/>
      <c r="P141" s="277"/>
      <c r="Q141" s="278"/>
      <c r="R141" s="481" t="s">
        <v>148</v>
      </c>
      <c r="S141" s="275"/>
      <c r="T141" s="275"/>
      <c r="U141" s="275"/>
      <c r="V141" s="275"/>
      <c r="W141" s="275"/>
      <c r="X141" s="275"/>
    </row>
    <row r="142" spans="1:24" x14ac:dyDescent="0.2">
      <c r="A142" s="276" t="str">
        <f t="shared" si="13"/>
        <v>JOP</v>
      </c>
      <c r="B142" s="479"/>
      <c r="C142" s="675" t="s">
        <v>149</v>
      </c>
      <c r="D142" s="674" t="s">
        <v>150</v>
      </c>
      <c r="E142" s="273">
        <v>252</v>
      </c>
      <c r="F142" s="271">
        <v>0</v>
      </c>
      <c r="G142" s="477"/>
      <c r="H142" s="477"/>
      <c r="I142" s="478">
        <f t="shared" si="28"/>
        <v>0</v>
      </c>
      <c r="J142" s="277"/>
      <c r="K142" s="457">
        <v>605</v>
      </c>
      <c r="L142" s="458" t="s">
        <v>123</v>
      </c>
      <c r="M142" s="306">
        <f t="shared" si="29"/>
        <v>0</v>
      </c>
      <c r="N142" s="277"/>
      <c r="O142" s="307"/>
      <c r="P142" s="277"/>
      <c r="Q142" s="278"/>
      <c r="R142" s="481" t="s">
        <v>151</v>
      </c>
      <c r="S142" s="275"/>
      <c r="T142" s="275"/>
      <c r="U142" s="275"/>
      <c r="V142" s="275"/>
      <c r="W142" s="275"/>
      <c r="X142" s="275"/>
    </row>
    <row r="143" spans="1:24" x14ac:dyDescent="0.2">
      <c r="A143" s="276" t="str">
        <f t="shared" si="13"/>
        <v>JOP</v>
      </c>
      <c r="B143" s="479"/>
      <c r="C143" s="675" t="s">
        <v>152</v>
      </c>
      <c r="D143" s="674" t="s">
        <v>153</v>
      </c>
      <c r="E143" s="273">
        <v>417.6</v>
      </c>
      <c r="F143" s="271">
        <v>0</v>
      </c>
      <c r="G143" s="477"/>
      <c r="H143" s="477"/>
      <c r="I143" s="478">
        <f t="shared" si="28"/>
        <v>0</v>
      </c>
      <c r="J143" s="277"/>
      <c r="K143" s="457">
        <v>605</v>
      </c>
      <c r="L143" s="458" t="s">
        <v>123</v>
      </c>
      <c r="M143" s="306">
        <f t="shared" si="29"/>
        <v>0</v>
      </c>
      <c r="N143" s="277"/>
      <c r="O143" s="307"/>
      <c r="P143" s="277"/>
      <c r="Q143" s="278"/>
      <c r="R143" s="481" t="s">
        <v>154</v>
      </c>
      <c r="S143" s="275"/>
      <c r="T143" s="275"/>
      <c r="U143" s="275"/>
      <c r="V143" s="275"/>
      <c r="W143" s="275"/>
      <c r="X143" s="275"/>
    </row>
    <row r="144" spans="1:24" x14ac:dyDescent="0.2">
      <c r="A144" s="276" t="str">
        <f t="shared" si="13"/>
        <v>JOP</v>
      </c>
      <c r="B144" s="479"/>
      <c r="C144" s="675" t="s">
        <v>155</v>
      </c>
      <c r="D144" s="674" t="s">
        <v>156</v>
      </c>
      <c r="E144" s="273">
        <v>303.60000000000002</v>
      </c>
      <c r="F144" s="271">
        <v>0</v>
      </c>
      <c r="G144" s="477"/>
      <c r="H144" s="477"/>
      <c r="I144" s="478">
        <f t="shared" si="28"/>
        <v>0</v>
      </c>
      <c r="J144" s="277"/>
      <c r="K144" s="457">
        <v>605</v>
      </c>
      <c r="L144" s="458" t="s">
        <v>123</v>
      </c>
      <c r="M144" s="306">
        <f t="shared" si="29"/>
        <v>0</v>
      </c>
      <c r="N144" s="277"/>
      <c r="O144" s="307"/>
      <c r="P144" s="277"/>
      <c r="Q144" s="278"/>
      <c r="R144" s="481" t="s">
        <v>157</v>
      </c>
      <c r="S144" s="275"/>
      <c r="T144" s="275"/>
      <c r="U144" s="275"/>
      <c r="V144" s="275"/>
      <c r="W144" s="275"/>
      <c r="X144" s="275"/>
    </row>
    <row r="145" spans="1:24" x14ac:dyDescent="0.2">
      <c r="A145" s="276" t="str">
        <f t="shared" si="13"/>
        <v>JOP</v>
      </c>
      <c r="B145" s="479"/>
      <c r="C145" s="675" t="s">
        <v>158</v>
      </c>
      <c r="D145" s="674" t="s">
        <v>159</v>
      </c>
      <c r="E145" s="273">
        <v>123.6</v>
      </c>
      <c r="F145" s="271">
        <v>0</v>
      </c>
      <c r="G145" s="477"/>
      <c r="H145" s="477"/>
      <c r="I145" s="478">
        <f t="shared" si="28"/>
        <v>0</v>
      </c>
      <c r="J145" s="277"/>
      <c r="K145" s="457">
        <v>605</v>
      </c>
      <c r="L145" s="458" t="s">
        <v>123</v>
      </c>
      <c r="M145" s="306">
        <f t="shared" si="29"/>
        <v>0</v>
      </c>
      <c r="N145" s="277"/>
      <c r="O145" s="307"/>
      <c r="P145" s="277"/>
      <c r="Q145" s="278"/>
      <c r="R145" s="481" t="s">
        <v>160</v>
      </c>
      <c r="S145" s="275"/>
      <c r="T145" s="275"/>
      <c r="U145" s="275"/>
      <c r="V145" s="275"/>
      <c r="W145" s="275"/>
      <c r="X145" s="275"/>
    </row>
    <row r="146" spans="1:24" x14ac:dyDescent="0.2">
      <c r="A146" s="276" t="str">
        <f t="shared" si="13"/>
        <v>JOP</v>
      </c>
      <c r="B146" s="479"/>
      <c r="C146" s="675" t="s">
        <v>161</v>
      </c>
      <c r="D146" s="674" t="s">
        <v>162</v>
      </c>
      <c r="E146" s="273">
        <v>393.6</v>
      </c>
      <c r="F146" s="271">
        <v>0</v>
      </c>
      <c r="G146" s="477"/>
      <c r="H146" s="477"/>
      <c r="I146" s="478">
        <f t="shared" si="28"/>
        <v>0</v>
      </c>
      <c r="J146" s="277"/>
      <c r="K146" s="457">
        <v>605</v>
      </c>
      <c r="L146" s="458" t="s">
        <v>123</v>
      </c>
      <c r="M146" s="306">
        <f t="shared" si="29"/>
        <v>0</v>
      </c>
      <c r="N146" s="277"/>
      <c r="O146" s="307"/>
      <c r="P146" s="277"/>
      <c r="Q146" s="278"/>
      <c r="R146" s="481" t="s">
        <v>163</v>
      </c>
      <c r="S146" s="275"/>
      <c r="T146" s="275"/>
      <c r="U146" s="275"/>
      <c r="V146" s="275"/>
      <c r="W146" s="275"/>
      <c r="X146" s="275"/>
    </row>
    <row r="147" spans="1:24" x14ac:dyDescent="0.2">
      <c r="A147" s="276" t="str">
        <f t="shared" si="13"/>
        <v>JOP</v>
      </c>
      <c r="B147" s="479"/>
      <c r="C147" s="675" t="s">
        <v>164</v>
      </c>
      <c r="D147" s="674" t="s">
        <v>165</v>
      </c>
      <c r="E147" s="273">
        <v>415.2</v>
      </c>
      <c r="F147" s="271">
        <v>0</v>
      </c>
      <c r="G147" s="477"/>
      <c r="H147" s="477"/>
      <c r="I147" s="478">
        <f t="shared" si="28"/>
        <v>0</v>
      </c>
      <c r="J147" s="277"/>
      <c r="K147" s="457">
        <v>605</v>
      </c>
      <c r="L147" s="458" t="s">
        <v>123</v>
      </c>
      <c r="M147" s="306">
        <f t="shared" si="29"/>
        <v>0</v>
      </c>
      <c r="N147" s="277"/>
      <c r="O147" s="307"/>
      <c r="P147" s="277"/>
      <c r="Q147" s="278"/>
      <c r="R147" s="481" t="s">
        <v>166</v>
      </c>
      <c r="S147" s="275"/>
      <c r="T147" s="275"/>
      <c r="U147" s="275"/>
      <c r="V147" s="275"/>
      <c r="W147" s="275"/>
      <c r="X147" s="275"/>
    </row>
    <row r="148" spans="1:24" x14ac:dyDescent="0.2">
      <c r="A148" s="276" t="str">
        <f t="shared" si="13"/>
        <v>JOP</v>
      </c>
      <c r="B148" s="479"/>
      <c r="C148" s="675" t="s">
        <v>167</v>
      </c>
      <c r="D148" s="674" t="s">
        <v>168</v>
      </c>
      <c r="E148" s="273">
        <v>278.39999999999998</v>
      </c>
      <c r="F148" s="271">
        <v>5</v>
      </c>
      <c r="G148" s="477"/>
      <c r="H148" s="477"/>
      <c r="I148" s="478">
        <f t="shared" si="28"/>
        <v>1392</v>
      </c>
      <c r="J148" s="277"/>
      <c r="K148" s="457">
        <v>605</v>
      </c>
      <c r="L148" s="458" t="s">
        <v>123</v>
      </c>
      <c r="M148" s="306">
        <f t="shared" si="29"/>
        <v>1392</v>
      </c>
      <c r="N148" s="277"/>
      <c r="O148" s="307"/>
      <c r="P148" s="277"/>
      <c r="Q148" s="278"/>
      <c r="R148" s="481" t="s">
        <v>169</v>
      </c>
      <c r="S148" s="275"/>
      <c r="T148" s="275"/>
      <c r="U148" s="275"/>
      <c r="V148" s="275"/>
      <c r="W148" s="275"/>
      <c r="X148" s="275"/>
    </row>
    <row r="149" spans="1:24" x14ac:dyDescent="0.2">
      <c r="A149" s="276" t="str">
        <f t="shared" si="13"/>
        <v>JOP</v>
      </c>
      <c r="B149" s="479"/>
      <c r="C149" s="277" t="s">
        <v>170</v>
      </c>
      <c r="D149" s="521"/>
      <c r="E149" s="273">
        <v>0</v>
      </c>
      <c r="F149" s="271">
        <v>0</v>
      </c>
      <c r="G149" s="477"/>
      <c r="H149" s="477"/>
      <c r="I149" s="478">
        <f t="shared" si="28"/>
        <v>0</v>
      </c>
      <c r="J149" s="277"/>
      <c r="K149" s="457">
        <v>605</v>
      </c>
      <c r="L149" s="458" t="s">
        <v>123</v>
      </c>
      <c r="M149" s="306">
        <f t="shared" si="29"/>
        <v>0</v>
      </c>
      <c r="N149" s="277"/>
      <c r="O149" s="307"/>
      <c r="P149" s="277"/>
      <c r="Q149" s="278"/>
      <c r="R149" s="481"/>
      <c r="S149" s="275"/>
      <c r="T149" s="275"/>
      <c r="U149" s="275"/>
      <c r="V149" s="275"/>
      <c r="W149" s="275"/>
      <c r="X149" s="275"/>
    </row>
    <row r="150" spans="1:24" x14ac:dyDescent="0.2">
      <c r="A150" s="276" t="str">
        <f t="shared" si="13"/>
        <v>JOP</v>
      </c>
      <c r="B150" s="479"/>
      <c r="C150" s="277" t="s">
        <v>170</v>
      </c>
      <c r="D150" s="521"/>
      <c r="E150" s="273">
        <v>0</v>
      </c>
      <c r="F150" s="271">
        <v>0</v>
      </c>
      <c r="G150" s="477"/>
      <c r="H150" s="477"/>
      <c r="I150" s="478">
        <f t="shared" si="28"/>
        <v>0</v>
      </c>
      <c r="J150" s="277"/>
      <c r="K150" s="457">
        <v>605</v>
      </c>
      <c r="L150" s="458" t="s">
        <v>123</v>
      </c>
      <c r="M150" s="306">
        <f>IF(A150="","",(I150))</f>
        <v>0</v>
      </c>
      <c r="N150" s="277"/>
      <c r="O150" s="307"/>
      <c r="P150" s="277"/>
      <c r="Q150" s="306"/>
      <c r="R150" s="481"/>
      <c r="S150" s="275"/>
      <c r="T150" s="275"/>
      <c r="U150" s="275"/>
      <c r="V150" s="275"/>
      <c r="W150" s="275"/>
      <c r="X150" s="275"/>
    </row>
    <row r="151" spans="1:24" x14ac:dyDescent="0.2">
      <c r="A151" s="276" t="str">
        <f t="shared" si="13"/>
        <v>JOP</v>
      </c>
      <c r="B151" s="479"/>
      <c r="C151" s="277" t="s">
        <v>170</v>
      </c>
      <c r="D151" s="521"/>
      <c r="E151" s="273">
        <v>0</v>
      </c>
      <c r="F151" s="271">
        <v>0</v>
      </c>
      <c r="G151" s="477"/>
      <c r="H151" s="477"/>
      <c r="I151" s="478">
        <f t="shared" si="28"/>
        <v>0</v>
      </c>
      <c r="J151" s="277"/>
      <c r="K151" s="457">
        <v>605</v>
      </c>
      <c r="L151" s="458" t="s">
        <v>123</v>
      </c>
      <c r="M151" s="306">
        <f t="shared" ref="M151:M154" si="30">IF(A151="","",(I151))</f>
        <v>0</v>
      </c>
      <c r="N151" s="277"/>
      <c r="O151" s="307"/>
      <c r="P151" s="277"/>
      <c r="Q151" s="306"/>
      <c r="R151" s="373"/>
      <c r="S151" s="275"/>
      <c r="T151" s="275"/>
      <c r="U151" s="275"/>
      <c r="V151" s="275"/>
      <c r="W151" s="275"/>
      <c r="X151" s="275"/>
    </row>
    <row r="152" spans="1:24" x14ac:dyDescent="0.2">
      <c r="A152" s="276" t="str">
        <f t="shared" si="13"/>
        <v>JOP</v>
      </c>
      <c r="B152" s="479"/>
      <c r="C152" s="277" t="s">
        <v>170</v>
      </c>
      <c r="D152" s="521"/>
      <c r="E152" s="273">
        <v>0</v>
      </c>
      <c r="F152" s="271">
        <v>0</v>
      </c>
      <c r="G152" s="477"/>
      <c r="H152" s="477"/>
      <c r="I152" s="478">
        <f t="shared" si="28"/>
        <v>0</v>
      </c>
      <c r="J152" s="277"/>
      <c r="K152" s="457">
        <v>605</v>
      </c>
      <c r="L152" s="458" t="s">
        <v>123</v>
      </c>
      <c r="M152" s="306">
        <f t="shared" si="30"/>
        <v>0</v>
      </c>
      <c r="N152" s="277"/>
      <c r="O152" s="307"/>
      <c r="P152" s="277"/>
      <c r="Q152" s="306"/>
      <c r="R152" s="277"/>
      <c r="S152" s="275"/>
      <c r="T152" s="275"/>
      <c r="U152" s="275"/>
      <c r="V152" s="275"/>
      <c r="W152" s="275"/>
      <c r="X152" s="275"/>
    </row>
    <row r="153" spans="1:24" x14ac:dyDescent="0.2">
      <c r="A153" s="276" t="str">
        <f t="shared" si="13"/>
        <v>JOP</v>
      </c>
      <c r="B153" s="479"/>
      <c r="C153" s="277" t="s">
        <v>170</v>
      </c>
      <c r="D153" s="521"/>
      <c r="E153" s="273">
        <v>0</v>
      </c>
      <c r="F153" s="271">
        <v>0</v>
      </c>
      <c r="G153" s="477"/>
      <c r="H153" s="477"/>
      <c r="I153" s="478">
        <f t="shared" si="28"/>
        <v>0</v>
      </c>
      <c r="J153" s="277"/>
      <c r="K153" s="457">
        <v>605</v>
      </c>
      <c r="L153" s="458" t="s">
        <v>123</v>
      </c>
      <c r="M153" s="306">
        <f t="shared" si="30"/>
        <v>0</v>
      </c>
      <c r="N153" s="277"/>
      <c r="O153" s="307"/>
      <c r="P153" s="277"/>
      <c r="Q153" s="306"/>
      <c r="R153" s="373"/>
      <c r="S153" s="275"/>
      <c r="T153" s="275"/>
      <c r="U153" s="275"/>
      <c r="V153" s="275"/>
      <c r="W153" s="275"/>
      <c r="X153" s="275"/>
    </row>
    <row r="154" spans="1:24" x14ac:dyDescent="0.2">
      <c r="A154" s="276" t="str">
        <f t="shared" si="13"/>
        <v>JOP</v>
      </c>
      <c r="B154" s="479"/>
      <c r="C154" s="277" t="s">
        <v>170</v>
      </c>
      <c r="D154" s="521"/>
      <c r="E154" s="273">
        <v>0</v>
      </c>
      <c r="F154" s="271">
        <v>0</v>
      </c>
      <c r="G154" s="477"/>
      <c r="H154" s="477"/>
      <c r="I154" s="478">
        <f t="shared" si="28"/>
        <v>0</v>
      </c>
      <c r="J154" s="277"/>
      <c r="K154" s="457">
        <v>605</v>
      </c>
      <c r="L154" s="458" t="s">
        <v>123</v>
      </c>
      <c r="M154" s="306">
        <f t="shared" si="30"/>
        <v>0</v>
      </c>
      <c r="N154" s="277"/>
      <c r="O154" s="307"/>
      <c r="P154" s="277"/>
      <c r="Q154" s="306"/>
      <c r="R154" s="373"/>
      <c r="S154" s="275"/>
      <c r="T154" s="275"/>
      <c r="U154" s="275"/>
      <c r="V154" s="275"/>
      <c r="W154" s="275"/>
      <c r="X154" s="275"/>
    </row>
    <row r="155" spans="1:24" x14ac:dyDescent="0.2">
      <c r="A155" s="276" t="str">
        <f t="shared" si="13"/>
        <v>JOP</v>
      </c>
      <c r="B155" s="479"/>
      <c r="C155" s="277" t="s">
        <v>170</v>
      </c>
      <c r="D155" s="521"/>
      <c r="E155" s="273">
        <v>0</v>
      </c>
      <c r="F155" s="271">
        <v>0</v>
      </c>
      <c r="G155" s="477"/>
      <c r="H155" s="477"/>
      <c r="I155" s="478">
        <f>F155*E155</f>
        <v>0</v>
      </c>
      <c r="J155" s="277"/>
      <c r="K155" s="457">
        <v>605</v>
      </c>
      <c r="L155" s="458" t="s">
        <v>123</v>
      </c>
      <c r="M155" s="306">
        <f t="shared" si="29"/>
        <v>0</v>
      </c>
      <c r="N155" s="277"/>
      <c r="O155" s="307"/>
      <c r="P155" s="277"/>
      <c r="Q155" s="306"/>
      <c r="R155" s="277"/>
      <c r="S155" s="275"/>
      <c r="T155" s="275"/>
      <c r="U155" s="275"/>
      <c r="V155" s="275"/>
      <c r="W155" s="275"/>
      <c r="X155" s="275"/>
    </row>
    <row r="156" spans="1:24" x14ac:dyDescent="0.2">
      <c r="A156" s="276" t="str">
        <f t="shared" si="13"/>
        <v>JOP</v>
      </c>
      <c r="B156" s="482"/>
      <c r="C156" s="475" t="s">
        <v>171</v>
      </c>
      <c r="D156" s="522"/>
      <c r="E156" s="273">
        <v>0</v>
      </c>
      <c r="F156" s="483">
        <v>5</v>
      </c>
      <c r="G156" s="484"/>
      <c r="H156" s="484"/>
      <c r="I156" s="485">
        <f>(E156/F156)</f>
        <v>0</v>
      </c>
      <c r="J156" s="277"/>
      <c r="K156" s="457">
        <v>68</v>
      </c>
      <c r="L156" s="458" t="s">
        <v>172</v>
      </c>
      <c r="M156" s="306">
        <f t="shared" si="29"/>
        <v>0</v>
      </c>
      <c r="N156" s="277"/>
      <c r="O156" s="307"/>
      <c r="P156" s="277"/>
      <c r="Q156" s="306"/>
      <c r="R156" s="277"/>
      <c r="S156" s="275"/>
      <c r="T156" s="275"/>
      <c r="U156" s="275"/>
      <c r="V156" s="275"/>
      <c r="W156" s="275"/>
      <c r="X156" s="275"/>
    </row>
    <row r="157" spans="1:24" x14ac:dyDescent="0.2">
      <c r="A157" s="276" t="str">
        <f t="shared" si="13"/>
        <v>JOP</v>
      </c>
      <c r="B157" s="513" t="s">
        <v>173</v>
      </c>
      <c r="C157" s="487"/>
      <c r="D157" s="594"/>
      <c r="E157" s="486" t="s">
        <v>92</v>
      </c>
      <c r="F157" s="486" t="s">
        <v>93</v>
      </c>
      <c r="G157" s="487"/>
      <c r="H157" s="487"/>
      <c r="I157" s="515">
        <f>SUM(I158:I172)</f>
        <v>110</v>
      </c>
      <c r="J157" s="277"/>
      <c r="K157" s="305"/>
      <c r="L157" s="277"/>
      <c r="M157" s="306"/>
      <c r="N157" s="277"/>
      <c r="O157" s="307"/>
      <c r="P157" s="277"/>
      <c r="Q157" s="306"/>
      <c r="R157" s="277"/>
      <c r="S157" s="275"/>
      <c r="T157" s="275"/>
      <c r="U157" s="275"/>
      <c r="V157" s="275"/>
      <c r="W157" s="275"/>
      <c r="X157" s="275"/>
    </row>
    <row r="158" spans="1:24" x14ac:dyDescent="0.2">
      <c r="A158" s="276" t="str">
        <f t="shared" si="13"/>
        <v>JOP</v>
      </c>
      <c r="B158" s="488"/>
      <c r="C158" s="489" t="s">
        <v>174</v>
      </c>
      <c r="D158" s="293"/>
      <c r="E158" s="273">
        <v>500</v>
      </c>
      <c r="F158" s="271">
        <v>0</v>
      </c>
      <c r="G158" s="490"/>
      <c r="H158" s="490"/>
      <c r="I158" s="491">
        <f t="shared" ref="I158:I172" si="31">F158*E158</f>
        <v>0</v>
      </c>
      <c r="J158" s="277"/>
      <c r="K158" s="305">
        <v>6063</v>
      </c>
      <c r="L158" s="365" t="s">
        <v>173</v>
      </c>
      <c r="M158" s="306">
        <f t="shared" ref="M158:M172" si="32">IF(A158="","",(I158))</f>
        <v>0</v>
      </c>
      <c r="N158" s="277"/>
      <c r="O158" s="307"/>
      <c r="P158" s="277"/>
      <c r="Q158" s="306"/>
      <c r="R158" s="277"/>
      <c r="S158" s="275"/>
      <c r="T158" s="275"/>
      <c r="U158" s="275"/>
      <c r="V158" s="275"/>
      <c r="W158" s="275"/>
      <c r="X158" s="275"/>
    </row>
    <row r="159" spans="1:24" x14ac:dyDescent="0.2">
      <c r="A159" s="276" t="str">
        <f t="shared" si="13"/>
        <v>JOP</v>
      </c>
      <c r="B159" s="492"/>
      <c r="C159" s="277" t="s">
        <v>175</v>
      </c>
      <c r="D159" s="277"/>
      <c r="E159" s="273">
        <v>300</v>
      </c>
      <c r="F159" s="271">
        <v>0</v>
      </c>
      <c r="G159" s="493"/>
      <c r="H159" s="493"/>
      <c r="I159" s="494">
        <f t="shared" si="31"/>
        <v>0</v>
      </c>
      <c r="J159" s="277"/>
      <c r="K159" s="305">
        <v>6063</v>
      </c>
      <c r="L159" s="365" t="s">
        <v>173</v>
      </c>
      <c r="M159" s="306">
        <f t="shared" si="32"/>
        <v>0</v>
      </c>
      <c r="N159" s="277"/>
      <c r="O159" s="307"/>
      <c r="P159" s="277"/>
      <c r="Q159" s="306"/>
      <c r="R159" s="277"/>
      <c r="S159" s="275"/>
      <c r="T159" s="275"/>
      <c r="U159" s="275"/>
      <c r="V159" s="275"/>
      <c r="W159" s="275"/>
      <c r="X159" s="275"/>
    </row>
    <row r="160" spans="1:24" x14ac:dyDescent="0.2">
      <c r="A160" s="276" t="str">
        <f t="shared" si="13"/>
        <v>JOP</v>
      </c>
      <c r="B160" s="492"/>
      <c r="C160" s="277" t="s">
        <v>104</v>
      </c>
      <c r="D160" s="277"/>
      <c r="E160" s="273">
        <v>0</v>
      </c>
      <c r="F160" s="271">
        <v>0</v>
      </c>
      <c r="G160" s="493"/>
      <c r="H160" s="493"/>
      <c r="I160" s="494">
        <f t="shared" si="31"/>
        <v>0</v>
      </c>
      <c r="J160" s="277"/>
      <c r="K160" s="305">
        <v>6063</v>
      </c>
      <c r="L160" s="365" t="s">
        <v>173</v>
      </c>
      <c r="M160" s="306">
        <f t="shared" si="32"/>
        <v>0</v>
      </c>
      <c r="N160" s="277"/>
      <c r="O160" s="307"/>
      <c r="P160" s="277"/>
      <c r="Q160" s="306"/>
      <c r="R160" s="277"/>
      <c r="S160" s="275"/>
      <c r="T160" s="275"/>
      <c r="U160" s="275"/>
      <c r="V160" s="275"/>
      <c r="W160" s="275"/>
      <c r="X160" s="275"/>
    </row>
    <row r="161" spans="1:24" x14ac:dyDescent="0.2">
      <c r="A161" s="276" t="str">
        <f t="shared" si="13"/>
        <v>JOP</v>
      </c>
      <c r="B161" s="492"/>
      <c r="C161" s="277" t="s">
        <v>176</v>
      </c>
      <c r="D161" s="277"/>
      <c r="E161" s="273">
        <v>10</v>
      </c>
      <c r="F161" s="271">
        <v>3</v>
      </c>
      <c r="G161" s="493"/>
      <c r="H161" s="493"/>
      <c r="I161" s="494">
        <f t="shared" si="31"/>
        <v>30</v>
      </c>
      <c r="J161" s="277"/>
      <c r="K161" s="305">
        <v>6064</v>
      </c>
      <c r="L161" s="365" t="s">
        <v>177</v>
      </c>
      <c r="M161" s="306">
        <f t="shared" si="32"/>
        <v>30</v>
      </c>
      <c r="N161" s="277"/>
      <c r="O161" s="307"/>
      <c r="P161" s="277"/>
      <c r="Q161" s="306"/>
      <c r="R161" s="277"/>
      <c r="S161" s="275"/>
      <c r="T161" s="275"/>
      <c r="U161" s="275"/>
      <c r="V161" s="275"/>
      <c r="W161" s="275"/>
      <c r="X161" s="275"/>
    </row>
    <row r="162" spans="1:24" x14ac:dyDescent="0.2">
      <c r="A162" s="276" t="str">
        <f t="shared" si="13"/>
        <v>JOP</v>
      </c>
      <c r="B162" s="492"/>
      <c r="C162" s="277" t="s">
        <v>178</v>
      </c>
      <c r="D162" s="277"/>
      <c r="E162" s="273">
        <v>20</v>
      </c>
      <c r="F162" s="271">
        <v>1</v>
      </c>
      <c r="G162" s="493"/>
      <c r="H162" s="493"/>
      <c r="I162" s="494">
        <f t="shared" si="31"/>
        <v>20</v>
      </c>
      <c r="J162" s="277"/>
      <c r="K162" s="305">
        <v>6064</v>
      </c>
      <c r="L162" s="365" t="s">
        <v>177</v>
      </c>
      <c r="M162" s="306">
        <f t="shared" si="32"/>
        <v>20</v>
      </c>
      <c r="N162" s="277"/>
      <c r="O162" s="307"/>
      <c r="P162" s="277"/>
      <c r="Q162" s="306"/>
      <c r="R162" s="277"/>
      <c r="S162" s="275"/>
      <c r="T162" s="275"/>
      <c r="U162" s="275"/>
      <c r="V162" s="275"/>
      <c r="W162" s="275"/>
      <c r="X162" s="275"/>
    </row>
    <row r="163" spans="1:24" x14ac:dyDescent="0.2">
      <c r="A163" s="276" t="str">
        <f t="shared" si="13"/>
        <v>JOP</v>
      </c>
      <c r="B163" s="492"/>
      <c r="C163" s="277" t="s">
        <v>179</v>
      </c>
      <c r="D163" s="277"/>
      <c r="E163" s="273">
        <v>25</v>
      </c>
      <c r="F163" s="271">
        <v>1</v>
      </c>
      <c r="G163" s="493"/>
      <c r="H163" s="493"/>
      <c r="I163" s="494">
        <f t="shared" si="31"/>
        <v>25</v>
      </c>
      <c r="J163" s="277"/>
      <c r="K163" s="305">
        <v>6064</v>
      </c>
      <c r="L163" s="365" t="s">
        <v>177</v>
      </c>
      <c r="M163" s="306">
        <f t="shared" si="32"/>
        <v>25</v>
      </c>
      <c r="N163" s="277"/>
      <c r="O163" s="307"/>
      <c r="P163" s="277"/>
      <c r="Q163" s="306"/>
      <c r="R163" s="277"/>
      <c r="S163" s="275"/>
      <c r="T163" s="275"/>
      <c r="U163" s="275"/>
      <c r="V163" s="275"/>
      <c r="W163" s="275"/>
      <c r="X163" s="275"/>
    </row>
    <row r="164" spans="1:24" x14ac:dyDescent="0.2">
      <c r="A164" s="276" t="str">
        <f t="shared" si="13"/>
        <v>JOP</v>
      </c>
      <c r="B164" s="492"/>
      <c r="C164" s="277" t="s">
        <v>180</v>
      </c>
      <c r="D164" s="277"/>
      <c r="E164" s="273">
        <v>20</v>
      </c>
      <c r="F164" s="271">
        <v>1</v>
      </c>
      <c r="G164" s="493"/>
      <c r="H164" s="493"/>
      <c r="I164" s="494">
        <f t="shared" si="31"/>
        <v>20</v>
      </c>
      <c r="J164" s="277"/>
      <c r="K164" s="305">
        <v>6064</v>
      </c>
      <c r="L164" s="365" t="s">
        <v>177</v>
      </c>
      <c r="M164" s="306">
        <f t="shared" si="32"/>
        <v>20</v>
      </c>
      <c r="N164" s="277"/>
      <c r="O164" s="307"/>
      <c r="P164" s="277"/>
      <c r="Q164" s="306"/>
      <c r="R164" s="277"/>
      <c r="S164" s="275"/>
      <c r="T164" s="275"/>
      <c r="U164" s="275"/>
      <c r="V164" s="275"/>
      <c r="W164" s="275"/>
      <c r="X164" s="275"/>
    </row>
    <row r="165" spans="1:24" x14ac:dyDescent="0.2">
      <c r="A165" s="276" t="str">
        <f t="shared" si="13"/>
        <v>JOP</v>
      </c>
      <c r="B165" s="492"/>
      <c r="C165" s="277" t="s">
        <v>181</v>
      </c>
      <c r="D165" s="277"/>
      <c r="E165" s="273">
        <v>15</v>
      </c>
      <c r="F165" s="271">
        <v>1</v>
      </c>
      <c r="G165" s="493"/>
      <c r="H165" s="493"/>
      <c r="I165" s="494">
        <f t="shared" si="31"/>
        <v>15</v>
      </c>
      <c r="J165" s="277"/>
      <c r="K165" s="305">
        <v>6064</v>
      </c>
      <c r="L165" s="365" t="s">
        <v>177</v>
      </c>
      <c r="M165" s="306">
        <f t="shared" si="32"/>
        <v>15</v>
      </c>
      <c r="N165" s="277"/>
      <c r="O165" s="307"/>
      <c r="P165" s="277"/>
      <c r="Q165" s="306"/>
      <c r="R165" s="277"/>
      <c r="S165" s="275"/>
      <c r="T165" s="275"/>
      <c r="U165" s="275"/>
      <c r="V165" s="275"/>
      <c r="W165" s="275"/>
      <c r="X165" s="275"/>
    </row>
    <row r="166" spans="1:24" x14ac:dyDescent="0.2">
      <c r="A166" s="276" t="str">
        <f t="shared" si="13"/>
        <v>JOP</v>
      </c>
      <c r="B166" s="492"/>
      <c r="C166" s="277" t="s">
        <v>182</v>
      </c>
      <c r="D166" s="277"/>
      <c r="E166" s="273">
        <v>50</v>
      </c>
      <c r="F166" s="271">
        <v>0</v>
      </c>
      <c r="G166" s="493"/>
      <c r="H166" s="493"/>
      <c r="I166" s="494">
        <f t="shared" si="31"/>
        <v>0</v>
      </c>
      <c r="J166" s="277"/>
      <c r="K166" s="305">
        <v>6064</v>
      </c>
      <c r="L166" s="365" t="s">
        <v>177</v>
      </c>
      <c r="M166" s="306">
        <f t="shared" si="32"/>
        <v>0</v>
      </c>
      <c r="N166" s="277"/>
      <c r="O166" s="307"/>
      <c r="P166" s="277"/>
      <c r="Q166" s="306"/>
      <c r="R166" s="277"/>
      <c r="S166" s="275"/>
      <c r="T166" s="275"/>
      <c r="U166" s="275"/>
      <c r="V166" s="275"/>
      <c r="W166" s="275"/>
      <c r="X166" s="275"/>
    </row>
    <row r="167" spans="1:24" x14ac:dyDescent="0.2">
      <c r="A167" s="276" t="str">
        <f t="shared" si="13"/>
        <v>JOP</v>
      </c>
      <c r="B167" s="492"/>
      <c r="C167" s="277" t="s">
        <v>183</v>
      </c>
      <c r="D167" s="277"/>
      <c r="E167" s="273">
        <v>10</v>
      </c>
      <c r="F167" s="271">
        <v>0</v>
      </c>
      <c r="G167" s="493"/>
      <c r="H167" s="493"/>
      <c r="I167" s="494">
        <f t="shared" si="31"/>
        <v>0</v>
      </c>
      <c r="J167" s="277"/>
      <c r="K167" s="305">
        <v>6064</v>
      </c>
      <c r="L167" s="365" t="s">
        <v>177</v>
      </c>
      <c r="M167" s="306">
        <f t="shared" si="32"/>
        <v>0</v>
      </c>
      <c r="N167" s="277"/>
      <c r="O167" s="307"/>
      <c r="P167" s="277"/>
      <c r="Q167" s="306"/>
      <c r="R167" s="277"/>
      <c r="S167" s="275"/>
      <c r="T167" s="275"/>
      <c r="U167" s="275"/>
      <c r="V167" s="275"/>
      <c r="W167" s="275"/>
      <c r="X167" s="275"/>
    </row>
    <row r="168" spans="1:24" x14ac:dyDescent="0.2">
      <c r="A168" s="276" t="str">
        <f t="shared" si="13"/>
        <v>JOP</v>
      </c>
      <c r="B168" s="492"/>
      <c r="C168" s="277" t="s">
        <v>184</v>
      </c>
      <c r="D168" s="277"/>
      <c r="E168" s="273">
        <v>10</v>
      </c>
      <c r="F168" s="271">
        <v>0</v>
      </c>
      <c r="G168" s="493"/>
      <c r="H168" s="493"/>
      <c r="I168" s="494">
        <f t="shared" si="31"/>
        <v>0</v>
      </c>
      <c r="J168" s="277"/>
      <c r="K168" s="305">
        <v>6064</v>
      </c>
      <c r="L168" s="365" t="s">
        <v>177</v>
      </c>
      <c r="M168" s="306">
        <f t="shared" si="32"/>
        <v>0</v>
      </c>
      <c r="N168" s="277"/>
      <c r="O168" s="307"/>
      <c r="P168" s="277"/>
      <c r="Q168" s="306"/>
      <c r="R168" s="277"/>
      <c r="S168" s="275"/>
      <c r="T168" s="275"/>
      <c r="U168" s="275"/>
      <c r="V168" s="275"/>
      <c r="W168" s="275"/>
      <c r="X168" s="275"/>
    </row>
    <row r="169" spans="1:24" x14ac:dyDescent="0.2">
      <c r="A169" s="276" t="str">
        <f t="shared" si="13"/>
        <v>JOP</v>
      </c>
      <c r="B169" s="492"/>
      <c r="C169" s="277" t="s">
        <v>185</v>
      </c>
      <c r="D169" s="277"/>
      <c r="E169" s="273">
        <v>150</v>
      </c>
      <c r="F169" s="271">
        <v>0</v>
      </c>
      <c r="G169" s="493"/>
      <c r="H169" s="493"/>
      <c r="I169" s="494">
        <f t="shared" si="31"/>
        <v>0</v>
      </c>
      <c r="J169" s="277"/>
      <c r="K169" s="305">
        <v>6064</v>
      </c>
      <c r="L169" s="365" t="s">
        <v>177</v>
      </c>
      <c r="M169" s="306">
        <f t="shared" si="32"/>
        <v>0</v>
      </c>
      <c r="N169" s="277"/>
      <c r="O169" s="307"/>
      <c r="P169" s="277"/>
      <c r="Q169" s="306"/>
      <c r="R169" s="277"/>
      <c r="S169" s="275"/>
      <c r="T169" s="275"/>
      <c r="U169" s="275"/>
      <c r="V169" s="275"/>
      <c r="W169" s="275"/>
      <c r="X169" s="275"/>
    </row>
    <row r="170" spans="1:24" x14ac:dyDescent="0.2">
      <c r="A170" s="276" t="str">
        <f t="shared" si="13"/>
        <v>JOP</v>
      </c>
      <c r="B170" s="492"/>
      <c r="C170" s="277" t="s">
        <v>186</v>
      </c>
      <c r="D170" s="277"/>
      <c r="E170" s="273">
        <v>60</v>
      </c>
      <c r="F170" s="271">
        <v>0</v>
      </c>
      <c r="G170" s="493"/>
      <c r="H170" s="493"/>
      <c r="I170" s="494">
        <f t="shared" si="31"/>
        <v>0</v>
      </c>
      <c r="J170" s="277"/>
      <c r="K170" s="305">
        <v>6064</v>
      </c>
      <c r="L170" s="365" t="s">
        <v>177</v>
      </c>
      <c r="M170" s="306">
        <f t="shared" si="32"/>
        <v>0</v>
      </c>
      <c r="N170" s="277"/>
      <c r="O170" s="307"/>
      <c r="P170" s="277"/>
      <c r="Q170" s="306"/>
      <c r="R170" s="277"/>
      <c r="S170" s="275"/>
      <c r="T170" s="275"/>
      <c r="U170" s="275"/>
      <c r="V170" s="275"/>
      <c r="W170" s="275"/>
      <c r="X170" s="275"/>
    </row>
    <row r="171" spans="1:24" x14ac:dyDescent="0.2">
      <c r="A171" s="276" t="str">
        <f t="shared" si="13"/>
        <v>JOP</v>
      </c>
      <c r="B171" s="492"/>
      <c r="C171" s="277" t="s">
        <v>187</v>
      </c>
      <c r="D171" s="277"/>
      <c r="E171" s="273">
        <v>0</v>
      </c>
      <c r="F171" s="271">
        <v>0</v>
      </c>
      <c r="G171" s="493"/>
      <c r="H171" s="493"/>
      <c r="I171" s="494">
        <f t="shared" si="31"/>
        <v>0</v>
      </c>
      <c r="J171" s="277"/>
      <c r="K171" s="305">
        <v>6064</v>
      </c>
      <c r="L171" s="365" t="s">
        <v>177</v>
      </c>
      <c r="M171" s="306">
        <f t="shared" si="32"/>
        <v>0</v>
      </c>
      <c r="N171" s="277"/>
      <c r="O171" s="307"/>
      <c r="P171" s="277"/>
      <c r="Q171" s="306"/>
      <c r="R171" s="277"/>
      <c r="S171" s="275"/>
      <c r="T171" s="275"/>
      <c r="U171" s="275"/>
      <c r="V171" s="275"/>
      <c r="W171" s="275"/>
      <c r="X171" s="275"/>
    </row>
    <row r="172" spans="1:24" x14ac:dyDescent="0.2">
      <c r="A172" s="276" t="str">
        <f t="shared" si="13"/>
        <v>JOP</v>
      </c>
      <c r="B172" s="495"/>
      <c r="C172" s="302" t="s">
        <v>104</v>
      </c>
      <c r="D172" s="302"/>
      <c r="E172" s="274">
        <v>0</v>
      </c>
      <c r="F172" s="272">
        <v>0</v>
      </c>
      <c r="G172" s="496"/>
      <c r="H172" s="496"/>
      <c r="I172" s="497">
        <f t="shared" si="31"/>
        <v>0</v>
      </c>
      <c r="J172" s="277"/>
      <c r="K172" s="305">
        <v>6064</v>
      </c>
      <c r="L172" s="365" t="s">
        <v>177</v>
      </c>
      <c r="M172" s="306">
        <f t="shared" si="32"/>
        <v>0</v>
      </c>
      <c r="N172" s="277"/>
      <c r="O172" s="307"/>
      <c r="P172" s="277"/>
      <c r="Q172" s="306"/>
      <c r="R172" s="277"/>
      <c r="S172" s="275"/>
      <c r="T172" s="275"/>
      <c r="U172" s="275"/>
      <c r="V172" s="275"/>
      <c r="W172" s="275"/>
      <c r="X172" s="275"/>
    </row>
    <row r="173" spans="1:24" x14ac:dyDescent="0.2">
      <c r="A173" s="275"/>
      <c r="B173" s="275"/>
      <c r="C173" s="277"/>
      <c r="D173" s="277"/>
      <c r="E173" s="277"/>
      <c r="F173" s="277"/>
      <c r="G173" s="277"/>
      <c r="H173" s="277"/>
      <c r="I173" s="278"/>
      <c r="J173" s="277"/>
      <c r="K173" s="279"/>
      <c r="L173" s="277"/>
      <c r="M173" s="278"/>
      <c r="N173" s="277"/>
      <c r="O173" s="277"/>
      <c r="P173" s="277"/>
      <c r="Q173" s="278"/>
      <c r="R173" s="277"/>
      <c r="S173" s="275"/>
      <c r="T173" s="275"/>
      <c r="U173" s="275"/>
      <c r="V173" s="275"/>
      <c r="W173" s="275"/>
      <c r="X173" s="275"/>
    </row>
    <row r="174" spans="1:24" x14ac:dyDescent="0.2">
      <c r="A174" s="275"/>
      <c r="B174" s="275"/>
      <c r="C174" s="277"/>
      <c r="D174" s="277"/>
      <c r="E174" s="277"/>
      <c r="F174" s="277"/>
      <c r="G174" s="277"/>
      <c r="H174" s="277"/>
      <c r="I174" s="278"/>
      <c r="J174" s="277"/>
      <c r="K174" s="279"/>
      <c r="L174" s="277"/>
      <c r="M174" s="278"/>
      <c r="N174" s="277"/>
      <c r="O174" s="277"/>
      <c r="P174" s="277"/>
      <c r="Q174" s="278"/>
      <c r="R174" s="277"/>
      <c r="S174" s="275"/>
      <c r="T174" s="275"/>
      <c r="U174" s="275"/>
      <c r="V174" s="275"/>
      <c r="W174" s="275"/>
      <c r="X174" s="275"/>
    </row>
    <row r="175" spans="1:24" x14ac:dyDescent="0.2">
      <c r="A175" s="275"/>
      <c r="B175" s="275"/>
      <c r="C175" s="277"/>
      <c r="D175" s="277"/>
      <c r="E175" s="277"/>
      <c r="F175" s="277"/>
      <c r="G175" s="277"/>
      <c r="H175" s="277"/>
      <c r="I175" s="278"/>
      <c r="J175" s="277"/>
      <c r="K175" s="279"/>
      <c r="L175" s="277"/>
      <c r="M175" s="278"/>
      <c r="N175" s="277"/>
      <c r="O175" s="277"/>
      <c r="P175" s="277"/>
      <c r="Q175" s="278"/>
      <c r="R175" s="277"/>
      <c r="S175" s="275"/>
      <c r="T175" s="275"/>
      <c r="U175" s="275"/>
      <c r="V175" s="275"/>
      <c r="W175" s="275"/>
      <c r="X175" s="275"/>
    </row>
  </sheetData>
  <sheetProtection sheet="1" formatCells="0" insertRows="0"/>
  <mergeCells count="7">
    <mergeCell ref="R9:U9"/>
    <mergeCell ref="R10:U11"/>
    <mergeCell ref="E32:G32"/>
    <mergeCell ref="E40:G40"/>
    <mergeCell ref="E47:G47"/>
    <mergeCell ref="C1:D1"/>
    <mergeCell ref="J4:L6"/>
  </mergeCells>
  <hyperlinks>
    <hyperlink ref="R99" r:id="rId1" xr:uid="{D170FE44-133D-4EA1-9B8E-FAEC20C06DAA}"/>
    <hyperlink ref="R10" r:id="rId2" xr:uid="{2DA4C81B-8788-4911-BCDC-924CF25E36DD}"/>
    <hyperlink ref="R138" r:id="rId3" xr:uid="{F404ADC7-C33C-459A-94EF-7B4AD4A198F5}"/>
    <hyperlink ref="R139" r:id="rId4" xr:uid="{A1598AC1-4785-4953-8ACE-F68125AC96D8}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444C-7EAA-4833-8613-75D7E8586D94}">
  <sheetPr>
    <tabColor rgb="FF002060"/>
    <pageSetUpPr fitToPage="1"/>
  </sheetPr>
  <dimension ref="A1:Q157"/>
  <sheetViews>
    <sheetView showGridLines="0" zoomScale="130" zoomScaleNormal="130" zoomScaleSheetLayoutView="100" workbookViewId="0">
      <selection sqref="A1:M1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4" width="15.85546875" style="159" hidden="1" customWidth="1"/>
    <col min="5" max="5" width="14" style="159" customWidth="1"/>
    <col min="6" max="6" width="4.7109375" style="225" customWidth="1"/>
    <col min="7" max="7" width="11.42578125" style="159" customWidth="1"/>
    <col min="8" max="8" width="39.5703125" style="159" customWidth="1"/>
    <col min="9" max="9" width="18.140625" style="159" customWidth="1"/>
    <col min="10" max="10" width="6.140625" style="159" customWidth="1"/>
    <col min="11" max="11" width="8" style="159" customWidth="1"/>
    <col min="12" max="12" width="71.5703125" style="535" bestFit="1" customWidth="1"/>
    <col min="13" max="15" width="9.7109375" style="159" customWidth="1"/>
    <col min="16" max="16" width="10.28515625" style="159" customWidth="1"/>
    <col min="17" max="16384" width="10.5703125" style="159"/>
  </cols>
  <sheetData>
    <row r="1" spans="1:17" ht="15.95" customHeight="1" x14ac:dyDescent="0.2">
      <c r="A1" s="738" t="s">
        <v>188</v>
      </c>
      <c r="B1" s="738"/>
      <c r="C1" s="738"/>
      <c r="D1" s="738"/>
      <c r="E1" s="738"/>
      <c r="F1" s="738"/>
      <c r="G1" s="738"/>
      <c r="H1" s="738"/>
      <c r="I1" s="738"/>
      <c r="L1" s="746" t="s">
        <v>1105</v>
      </c>
      <c r="M1" s="746"/>
    </row>
    <row r="2" spans="1:17" ht="15.95" customHeight="1" x14ac:dyDescent="0.2">
      <c r="A2" s="745" t="s">
        <v>189</v>
      </c>
      <c r="B2" s="745"/>
      <c r="C2" s="745"/>
      <c r="D2" s="745"/>
      <c r="E2" s="745"/>
      <c r="F2" s="745"/>
      <c r="G2" s="745"/>
      <c r="H2" s="745"/>
      <c r="I2" s="745"/>
      <c r="J2" s="27"/>
      <c r="K2" s="27"/>
      <c r="L2" s="746" t="s">
        <v>1106</v>
      </c>
      <c r="M2" s="746"/>
    </row>
    <row r="3" spans="1:17" ht="15.95" customHeight="1" x14ac:dyDescent="0.2">
      <c r="A3" s="739" t="s">
        <v>190</v>
      </c>
      <c r="B3" s="739"/>
      <c r="C3" s="739"/>
      <c r="D3" s="739"/>
      <c r="E3" s="739"/>
      <c r="F3" s="739"/>
      <c r="G3" s="739"/>
      <c r="H3" s="739"/>
      <c r="I3" s="739"/>
      <c r="J3" s="27"/>
      <c r="K3" s="27"/>
      <c r="L3" s="746" t="s">
        <v>1107</v>
      </c>
      <c r="M3" s="746"/>
    </row>
    <row r="4" spans="1:17" ht="15.95" customHeight="1" x14ac:dyDescent="0.2">
      <c r="A4" s="739" t="s">
        <v>191</v>
      </c>
      <c r="B4" s="739"/>
      <c r="C4" s="739"/>
      <c r="D4" s="739"/>
      <c r="E4" s="739"/>
      <c r="F4" s="739"/>
      <c r="G4" s="739"/>
      <c r="H4" s="739"/>
      <c r="I4" s="739"/>
      <c r="J4" s="27"/>
      <c r="K4" s="27"/>
    </row>
    <row r="5" spans="1:17" ht="15.95" customHeight="1" thickBot="1" x14ac:dyDescent="0.25">
      <c r="A5" s="740"/>
      <c r="B5" s="740"/>
      <c r="C5" s="740"/>
      <c r="D5" s="740"/>
      <c r="E5" s="740"/>
      <c r="F5" s="740"/>
      <c r="G5" s="740"/>
      <c r="H5" s="740"/>
      <c r="I5" s="740"/>
      <c r="J5" s="27"/>
      <c r="K5" s="27"/>
    </row>
    <row r="6" spans="1:17" ht="29.25" customHeight="1" thickBot="1" x14ac:dyDescent="0.25">
      <c r="A6" s="747" t="s">
        <v>192</v>
      </c>
      <c r="B6" s="748"/>
      <c r="C6" s="748"/>
      <c r="D6" s="678" t="s">
        <v>193</v>
      </c>
      <c r="E6" s="678" t="s">
        <v>193</v>
      </c>
      <c r="F6" s="749" t="s">
        <v>194</v>
      </c>
      <c r="G6" s="749"/>
      <c r="H6" s="750"/>
      <c r="I6" s="679" t="s">
        <v>193</v>
      </c>
      <c r="J6" s="27"/>
      <c r="K6" s="27"/>
      <c r="L6" s="543" t="s">
        <v>195</v>
      </c>
      <c r="M6" s="63"/>
      <c r="N6" s="63"/>
      <c r="O6" s="63"/>
      <c r="P6" s="168"/>
    </row>
    <row r="7" spans="1:17" ht="15.95" customHeight="1" x14ac:dyDescent="0.2">
      <c r="A7" s="169" t="s">
        <v>196</v>
      </c>
      <c r="B7" s="170"/>
      <c r="C7" s="171"/>
      <c r="D7" s="172"/>
      <c r="E7" s="172"/>
      <c r="F7" s="166" t="s">
        <v>197</v>
      </c>
      <c r="H7" s="172"/>
      <c r="I7" s="172"/>
      <c r="J7" s="173"/>
      <c r="K7" s="27"/>
    </row>
    <row r="8" spans="1:17" ht="15.95" customHeight="1" x14ac:dyDescent="0.2">
      <c r="A8" s="103">
        <v>60</v>
      </c>
      <c r="B8" s="35" t="s">
        <v>3</v>
      </c>
      <c r="C8" s="99"/>
      <c r="D8" s="157">
        <f>D9+D10+D13+D14+D17+D22+D16</f>
        <v>4181</v>
      </c>
      <c r="E8" s="157">
        <f>ROUNDUP(D8,-1)</f>
        <v>4190</v>
      </c>
      <c r="F8" s="105">
        <v>70</v>
      </c>
      <c r="G8" s="737" t="s">
        <v>198</v>
      </c>
      <c r="H8" s="730"/>
      <c r="I8" s="36">
        <f>SUM(I9,I10,I12)</f>
        <v>0</v>
      </c>
      <c r="J8" s="173"/>
      <c r="K8" s="27"/>
      <c r="L8" s="532" t="s">
        <v>199</v>
      </c>
      <c r="M8" s="63"/>
      <c r="N8" s="63"/>
      <c r="O8" s="63"/>
      <c r="P8" s="168"/>
      <c r="Q8" s="174"/>
    </row>
    <row r="9" spans="1:17" ht="15.95" customHeight="1" x14ac:dyDescent="0.2">
      <c r="A9" s="234">
        <v>601</v>
      </c>
      <c r="B9" s="240" t="s">
        <v>200</v>
      </c>
      <c r="C9" s="236"/>
      <c r="D9" s="241">
        <f>SUMIFS('Fiche Action 2'!M:M,'Fiche Action 2'!K:K,"601")</f>
        <v>0</v>
      </c>
      <c r="E9" s="241">
        <f>ROUNDUP(D9,-1)</f>
        <v>0</v>
      </c>
      <c r="F9" s="234">
        <v>706</v>
      </c>
      <c r="G9" s="240" t="s">
        <v>201</v>
      </c>
      <c r="H9" s="236"/>
      <c r="I9" s="549">
        <v>0</v>
      </c>
      <c r="J9" s="27"/>
      <c r="K9" s="27"/>
      <c r="L9" s="533" t="s">
        <v>202</v>
      </c>
      <c r="M9" s="63"/>
      <c r="N9" s="63"/>
      <c r="O9" s="63"/>
      <c r="P9" s="168"/>
      <c r="Q9" s="174"/>
    </row>
    <row r="10" spans="1:17" ht="15.95" customHeight="1" x14ac:dyDescent="0.2">
      <c r="A10" s="234">
        <v>602</v>
      </c>
      <c r="B10" s="240" t="s">
        <v>94</v>
      </c>
      <c r="C10" s="236"/>
      <c r="D10" s="241">
        <f>SUM(D11:D12)</f>
        <v>100</v>
      </c>
      <c r="E10" s="241">
        <f t="shared" ref="E10:E73" si="0">ROUNDUP(D10,-1)</f>
        <v>100</v>
      </c>
      <c r="F10" s="234">
        <v>707</v>
      </c>
      <c r="G10" s="240" t="s">
        <v>203</v>
      </c>
      <c r="H10" s="236"/>
      <c r="I10" s="549">
        <v>0</v>
      </c>
      <c r="J10" s="27"/>
      <c r="K10" s="27"/>
      <c r="L10" s="534" t="s">
        <v>204</v>
      </c>
      <c r="M10" s="63"/>
      <c r="N10" s="63"/>
      <c r="O10" s="63"/>
      <c r="P10" s="168"/>
      <c r="Q10" s="174"/>
    </row>
    <row r="11" spans="1:17" ht="15.95" customHeight="1" x14ac:dyDescent="0.2">
      <c r="A11" s="230">
        <v>6021</v>
      </c>
      <c r="B11" s="230" t="s">
        <v>205</v>
      </c>
      <c r="C11" s="236"/>
      <c r="D11" s="261">
        <f>SUMIFS('Fiche Action 2'!M:M,'Fiche Action 2'!K:K,"6021")</f>
        <v>100</v>
      </c>
      <c r="E11" s="261">
        <f t="shared" si="0"/>
        <v>100</v>
      </c>
      <c r="F11" s="234"/>
      <c r="G11" s="240"/>
      <c r="H11" s="236"/>
      <c r="I11" s="241"/>
      <c r="J11" s="27"/>
      <c r="K11" s="27"/>
      <c r="M11" s="63"/>
      <c r="N11" s="63"/>
      <c r="O11" s="63"/>
      <c r="P11" s="168"/>
      <c r="Q11" s="174"/>
    </row>
    <row r="12" spans="1:17" ht="15.95" customHeight="1" x14ac:dyDescent="0.2">
      <c r="A12" s="230">
        <v>6029</v>
      </c>
      <c r="B12" s="230" t="s">
        <v>206</v>
      </c>
      <c r="C12" s="231"/>
      <c r="D12" s="261">
        <f>SUMIFS('Fiche Action 2'!M:M,'Fiche Action 2'!K:K,"6029")</f>
        <v>0</v>
      </c>
      <c r="E12" s="261">
        <f t="shared" si="0"/>
        <v>0</v>
      </c>
      <c r="F12" s="234">
        <v>708</v>
      </c>
      <c r="G12" s="240" t="s">
        <v>207</v>
      </c>
      <c r="H12" s="236"/>
      <c r="I12" s="549">
        <v>0</v>
      </c>
      <c r="J12" s="27"/>
      <c r="K12" s="27"/>
      <c r="L12" s="543" t="s">
        <v>208</v>
      </c>
      <c r="M12" s="63"/>
      <c r="N12" s="63"/>
      <c r="O12" s="63"/>
      <c r="P12" s="168"/>
      <c r="Q12" s="174"/>
    </row>
    <row r="13" spans="1:17" ht="15.95" customHeight="1" x14ac:dyDescent="0.2">
      <c r="A13" s="234">
        <v>604</v>
      </c>
      <c r="B13" s="240" t="s">
        <v>209</v>
      </c>
      <c r="C13" s="236"/>
      <c r="D13" s="241">
        <f>SUMIFS('Fiche Action 2'!M:M,'Fiche Action 2'!K:K,"604")</f>
        <v>0</v>
      </c>
      <c r="E13" s="241">
        <f t="shared" si="0"/>
        <v>0</v>
      </c>
      <c r="F13" s="177"/>
      <c r="G13" s="185"/>
      <c r="H13" s="165"/>
      <c r="I13" s="184"/>
      <c r="J13" s="27"/>
      <c r="K13" s="27"/>
      <c r="L13" s="536"/>
      <c r="M13" s="156"/>
      <c r="N13" s="155"/>
      <c r="O13" s="156"/>
      <c r="P13" s="155"/>
      <c r="Q13" s="176"/>
    </row>
    <row r="14" spans="1:17" ht="15.95" customHeight="1" x14ac:dyDescent="0.2">
      <c r="A14" s="234">
        <v>605</v>
      </c>
      <c r="B14" s="240" t="s">
        <v>123</v>
      </c>
      <c r="C14" s="236"/>
      <c r="D14" s="241">
        <v>3971</v>
      </c>
      <c r="E14" s="241">
        <f t="shared" si="0"/>
        <v>3980</v>
      </c>
      <c r="F14" s="177"/>
      <c r="G14" s="185"/>
      <c r="H14" s="165"/>
      <c r="I14" s="184"/>
      <c r="J14" s="27"/>
      <c r="K14" s="27"/>
      <c r="L14" s="537"/>
      <c r="M14" s="156"/>
      <c r="N14" s="155"/>
      <c r="O14" s="156"/>
      <c r="P14" s="155"/>
      <c r="Q14" s="176"/>
    </row>
    <row r="15" spans="1:17" ht="15.95" customHeight="1" x14ac:dyDescent="0.2">
      <c r="A15" s="230">
        <v>605</v>
      </c>
      <c r="B15" s="230" t="s">
        <v>210</v>
      </c>
      <c r="C15" s="231"/>
      <c r="D15" s="261">
        <f>SUMIFS('Fiche Action 2'!M:M,'Fiche Action 4'!K:K,"605")</f>
        <v>3970.8</v>
      </c>
      <c r="E15" s="261">
        <f t="shared" si="0"/>
        <v>3980</v>
      </c>
      <c r="F15" s="177"/>
      <c r="G15" s="185"/>
      <c r="H15" s="165"/>
      <c r="I15" s="184"/>
      <c r="J15" s="27"/>
      <c r="K15" s="27"/>
      <c r="L15" s="537"/>
      <c r="M15" s="156"/>
      <c r="N15" s="155"/>
      <c r="O15" s="156"/>
      <c r="P15" s="155"/>
      <c r="Q15" s="176"/>
    </row>
    <row r="16" spans="1:17" ht="15.95" customHeight="1" x14ac:dyDescent="0.2">
      <c r="A16" s="230">
        <v>6059</v>
      </c>
      <c r="B16" s="230" t="s">
        <v>211</v>
      </c>
      <c r="C16" s="231"/>
      <c r="D16" s="261">
        <f>SUMIFS('Fiche Action 2'!M:M,'Fiche Action 2'!K:K,"6061")</f>
        <v>0</v>
      </c>
      <c r="E16" s="261">
        <f t="shared" si="0"/>
        <v>0</v>
      </c>
      <c r="F16" s="104"/>
      <c r="H16" s="99"/>
      <c r="I16" s="175"/>
      <c r="J16" s="27"/>
      <c r="K16" s="27"/>
      <c r="L16" s="537"/>
      <c r="M16" s="156"/>
      <c r="N16" s="155"/>
      <c r="O16" s="156"/>
      <c r="P16" s="155"/>
      <c r="Q16" s="176"/>
    </row>
    <row r="17" spans="1:17" ht="15.95" customHeight="1" x14ac:dyDescent="0.2">
      <c r="A17" s="234">
        <v>606</v>
      </c>
      <c r="B17" s="240" t="s">
        <v>212</v>
      </c>
      <c r="C17" s="236"/>
      <c r="D17" s="241">
        <f>SUM(D18:D20)</f>
        <v>110</v>
      </c>
      <c r="E17" s="241">
        <f t="shared" si="0"/>
        <v>110</v>
      </c>
      <c r="F17" s="105">
        <v>73</v>
      </c>
      <c r="G17" s="35" t="s">
        <v>213</v>
      </c>
      <c r="H17" s="99"/>
      <c r="I17" s="548">
        <v>0</v>
      </c>
      <c r="J17" s="27"/>
      <c r="K17" s="27"/>
      <c r="L17" s="537"/>
      <c r="M17" s="156"/>
      <c r="N17" s="155"/>
      <c r="O17" s="156"/>
      <c r="P17" s="155"/>
      <c r="Q17" s="176"/>
    </row>
    <row r="18" spans="1:17" ht="15.95" customHeight="1" x14ac:dyDescent="0.2">
      <c r="A18" s="233">
        <v>6061</v>
      </c>
      <c r="B18" s="232" t="s">
        <v>214</v>
      </c>
      <c r="C18" s="99"/>
      <c r="D18" s="261">
        <f>SUMIFS('Fiche Action 2'!M:M,'Fiche Action 2'!K:K,"6061")</f>
        <v>0</v>
      </c>
      <c r="E18" s="261">
        <f t="shared" si="0"/>
        <v>0</v>
      </c>
      <c r="F18" s="105"/>
      <c r="G18" s="35"/>
      <c r="H18" s="99"/>
      <c r="I18" s="179"/>
      <c r="J18" s="27"/>
      <c r="K18" s="27"/>
      <c r="M18" s="156"/>
      <c r="N18" s="155"/>
      <c r="O18" s="156"/>
      <c r="P18" s="155"/>
      <c r="Q18" s="176"/>
    </row>
    <row r="19" spans="1:17" ht="15.95" customHeight="1" x14ac:dyDescent="0.2">
      <c r="A19" s="233">
        <v>6063</v>
      </c>
      <c r="B19" s="232" t="s">
        <v>215</v>
      </c>
      <c r="C19" s="99"/>
      <c r="D19" s="261">
        <f>SUMIFS('Fiche Action 2'!M:M,'Fiche Action 2'!K:K,"6063")</f>
        <v>0</v>
      </c>
      <c r="E19" s="261">
        <f t="shared" si="0"/>
        <v>0</v>
      </c>
      <c r="F19" s="180"/>
      <c r="G19" s="105"/>
      <c r="H19" s="99"/>
      <c r="I19" s="175"/>
      <c r="J19" s="27"/>
      <c r="K19" s="27"/>
      <c r="L19" s="537"/>
      <c r="M19" s="156"/>
      <c r="N19" s="155"/>
      <c r="O19" s="156"/>
      <c r="P19" s="155"/>
      <c r="Q19" s="176"/>
    </row>
    <row r="20" spans="1:17" ht="15.95" customHeight="1" x14ac:dyDescent="0.2">
      <c r="A20" s="233">
        <v>6064</v>
      </c>
      <c r="B20" s="232" t="s">
        <v>216</v>
      </c>
      <c r="C20" s="99"/>
      <c r="D20" s="261">
        <f>SUMIFS('Fiche Action 2'!M:M,'Fiche Action 2'!K:K,"6064")</f>
        <v>110</v>
      </c>
      <c r="E20" s="261">
        <f t="shared" si="0"/>
        <v>110</v>
      </c>
      <c r="F20" s="105">
        <v>74</v>
      </c>
      <c r="G20" s="35" t="s">
        <v>217</v>
      </c>
      <c r="H20" s="99"/>
      <c r="I20" s="179">
        <f>I21+I25+I28+I32+I37+I42</f>
        <v>3000</v>
      </c>
      <c r="J20" s="27"/>
      <c r="K20" s="27"/>
      <c r="L20" s="537"/>
      <c r="M20" s="156"/>
      <c r="N20" s="155"/>
      <c r="O20" s="156"/>
      <c r="P20" s="155"/>
      <c r="Q20" s="176"/>
    </row>
    <row r="21" spans="1:17" ht="15.95" customHeight="1" x14ac:dyDescent="0.2">
      <c r="A21" s="178"/>
      <c r="B21" s="180"/>
      <c r="C21" s="99"/>
      <c r="D21" s="175"/>
      <c r="E21" s="175"/>
      <c r="F21" s="234">
        <v>741</v>
      </c>
      <c r="G21" s="240" t="s">
        <v>218</v>
      </c>
      <c r="H21" s="236"/>
      <c r="I21" s="262">
        <f>SUM(I22:I23)</f>
        <v>2000</v>
      </c>
      <c r="J21" s="27"/>
      <c r="K21" s="27"/>
      <c r="L21" s="537"/>
      <c r="M21" s="156"/>
      <c r="N21" s="155"/>
      <c r="O21" s="156"/>
      <c r="P21" s="155"/>
      <c r="Q21" s="176"/>
    </row>
    <row r="22" spans="1:17" ht="15.95" customHeight="1" x14ac:dyDescent="0.2">
      <c r="A22" s="234">
        <v>608</v>
      </c>
      <c r="B22" s="240" t="s">
        <v>219</v>
      </c>
      <c r="C22" s="236"/>
      <c r="D22" s="241">
        <f>SUMIFS('Fiche Action 2'!M:M,'Fiche Action 2'!K:K,"618")</f>
        <v>0</v>
      </c>
      <c r="E22" s="241">
        <f t="shared" si="0"/>
        <v>0</v>
      </c>
      <c r="F22" s="233">
        <v>7411</v>
      </c>
      <c r="G22" s="232" t="s">
        <v>220</v>
      </c>
      <c r="H22" s="99"/>
      <c r="I22" s="547">
        <v>2000</v>
      </c>
      <c r="J22" s="27"/>
      <c r="K22" s="27"/>
      <c r="M22" s="156"/>
      <c r="N22" s="155"/>
      <c r="O22" s="156"/>
      <c r="P22" s="155"/>
      <c r="Q22" s="176"/>
    </row>
    <row r="23" spans="1:17" ht="15.95" customHeight="1" x14ac:dyDescent="0.2">
      <c r="A23" s="102"/>
      <c r="B23" s="41"/>
      <c r="C23" s="99"/>
      <c r="D23" s="175"/>
      <c r="E23" s="175"/>
      <c r="F23" s="233">
        <v>7412</v>
      </c>
      <c r="G23" s="232" t="s">
        <v>314</v>
      </c>
      <c r="H23" s="99"/>
      <c r="I23" s="547">
        <v>0</v>
      </c>
      <c r="J23" s="167"/>
      <c r="K23" s="575">
        <f>E84</f>
        <v>2250</v>
      </c>
      <c r="L23" s="735" t="s">
        <v>222</v>
      </c>
      <c r="M23" s="156"/>
      <c r="N23" s="155"/>
      <c r="O23" s="156"/>
      <c r="P23" s="155"/>
      <c r="Q23" s="176"/>
    </row>
    <row r="24" spans="1:17" ht="15.95" customHeight="1" x14ac:dyDescent="0.2">
      <c r="A24" s="103">
        <v>61</v>
      </c>
      <c r="B24" s="35" t="s">
        <v>223</v>
      </c>
      <c r="C24" s="99"/>
      <c r="D24" s="182">
        <f>D25+D26+D27+D28+D29</f>
        <v>100</v>
      </c>
      <c r="E24" s="182">
        <f t="shared" si="0"/>
        <v>100</v>
      </c>
      <c r="F24" s="233"/>
      <c r="G24" s="232"/>
      <c r="H24" s="99"/>
      <c r="I24" s="558"/>
      <c r="J24" s="27"/>
      <c r="K24" s="574"/>
      <c r="L24" s="736"/>
      <c r="M24" s="156"/>
      <c r="N24" s="155"/>
      <c r="O24" s="156"/>
      <c r="P24" s="155"/>
      <c r="Q24" s="176"/>
    </row>
    <row r="25" spans="1:17" ht="15.95" customHeight="1" x14ac:dyDescent="0.2">
      <c r="A25" s="234">
        <v>611</v>
      </c>
      <c r="B25" s="240" t="s">
        <v>224</v>
      </c>
      <c r="C25" s="236"/>
      <c r="D25" s="241">
        <f>SUMIFS('Fiche Action 2'!M:M,'Fiche Action 2'!K:K,"611")</f>
        <v>0</v>
      </c>
      <c r="E25" s="241">
        <f t="shared" si="0"/>
        <v>0</v>
      </c>
      <c r="F25" s="234">
        <v>742</v>
      </c>
      <c r="G25" s="240" t="s">
        <v>225</v>
      </c>
      <c r="H25" s="236"/>
      <c r="I25" s="262">
        <f>SUM(I26)</f>
        <v>0</v>
      </c>
      <c r="J25" s="27"/>
      <c r="K25" s="27"/>
      <c r="L25" s="537"/>
      <c r="M25" s="156"/>
      <c r="N25" s="155"/>
      <c r="O25" s="156"/>
      <c r="P25" s="155"/>
      <c r="Q25" s="176"/>
    </row>
    <row r="26" spans="1:17" ht="15.95" customHeight="1" x14ac:dyDescent="0.2">
      <c r="A26" s="234">
        <v>613</v>
      </c>
      <c r="B26" s="240" t="s">
        <v>84</v>
      </c>
      <c r="C26" s="236"/>
      <c r="D26" s="241">
        <f>SUMIFS('Fiche Action 2'!M:M,'Fiche Action 2'!K:K,"613")</f>
        <v>0</v>
      </c>
      <c r="E26" s="241">
        <f t="shared" si="0"/>
        <v>0</v>
      </c>
      <c r="F26" s="233">
        <v>7421</v>
      </c>
      <c r="G26" s="232" t="s">
        <v>220</v>
      </c>
      <c r="H26" s="99"/>
      <c r="I26" s="547">
        <v>0</v>
      </c>
      <c r="J26" s="27"/>
      <c r="K26" s="27"/>
      <c r="L26" s="538"/>
      <c r="M26" s="257"/>
      <c r="N26" s="258"/>
      <c r="O26" s="156"/>
      <c r="P26" s="155"/>
    </row>
    <row r="27" spans="1:17" ht="15.95" customHeight="1" x14ac:dyDescent="0.2">
      <c r="A27" s="234">
        <v>615</v>
      </c>
      <c r="B27" s="240" t="s">
        <v>226</v>
      </c>
      <c r="C27" s="236"/>
      <c r="D27" s="241">
        <f>SUMIFS('Fiche Action 2'!M:M,'Fiche Action 2'!K:K,"615")</f>
        <v>0</v>
      </c>
      <c r="E27" s="241">
        <f t="shared" si="0"/>
        <v>0</v>
      </c>
      <c r="F27" s="234"/>
      <c r="G27" s="240"/>
      <c r="H27" s="236"/>
      <c r="I27" s="262"/>
      <c r="J27" s="27"/>
      <c r="K27" s="27"/>
      <c r="L27" s="539"/>
    </row>
    <row r="28" spans="1:17" ht="15.95" customHeight="1" x14ac:dyDescent="0.2">
      <c r="A28" s="234">
        <v>616</v>
      </c>
      <c r="B28" s="240" t="s">
        <v>108</v>
      </c>
      <c r="C28" s="236"/>
      <c r="D28" s="241">
        <f>SUMIFS('Fiche Action 2'!M:M,'Fiche Action 2'!K:K,"616")</f>
        <v>100</v>
      </c>
      <c r="E28" s="241">
        <f t="shared" si="0"/>
        <v>100</v>
      </c>
      <c r="F28" s="234">
        <v>743</v>
      </c>
      <c r="G28" s="240" t="s">
        <v>227</v>
      </c>
      <c r="H28" s="236"/>
      <c r="I28" s="262">
        <f>SUM(I29:I30)</f>
        <v>500</v>
      </c>
      <c r="J28" s="27"/>
      <c r="K28" s="27"/>
    </row>
    <row r="29" spans="1:17" ht="15.95" customHeight="1" x14ac:dyDescent="0.2">
      <c r="A29" s="234">
        <v>618</v>
      </c>
      <c r="B29" s="240" t="s">
        <v>228</v>
      </c>
      <c r="C29" s="236"/>
      <c r="D29" s="241">
        <f>D30+D31</f>
        <v>0</v>
      </c>
      <c r="E29" s="241">
        <f t="shared" si="0"/>
        <v>0</v>
      </c>
      <c r="F29" s="230">
        <v>7431</v>
      </c>
      <c r="G29" s="230"/>
      <c r="H29" s="231" t="s">
        <v>229</v>
      </c>
      <c r="I29" s="547">
        <v>500</v>
      </c>
      <c r="J29" s="27"/>
      <c r="K29" s="27"/>
    </row>
    <row r="30" spans="1:17" ht="15.95" customHeight="1" x14ac:dyDescent="0.2">
      <c r="A30" s="233">
        <v>6181</v>
      </c>
      <c r="B30" s="232" t="s">
        <v>230</v>
      </c>
      <c r="C30" s="99"/>
      <c r="D30" s="261">
        <f>SUMIFS('Fiche Action 2'!M:M,'Fiche Action 2'!K:K,"6181")</f>
        <v>0</v>
      </c>
      <c r="E30" s="261">
        <f t="shared" si="0"/>
        <v>0</v>
      </c>
      <c r="F30" s="230">
        <v>7432</v>
      </c>
      <c r="G30" s="230"/>
      <c r="H30" s="231" t="s">
        <v>231</v>
      </c>
      <c r="I30" s="547">
        <v>0</v>
      </c>
      <c r="J30" s="27"/>
      <c r="K30" s="27"/>
    </row>
    <row r="31" spans="1:17" ht="15.95" customHeight="1" x14ac:dyDescent="0.2">
      <c r="A31" s="233">
        <v>6182</v>
      </c>
      <c r="B31" s="232" t="s">
        <v>232</v>
      </c>
      <c r="C31" s="99"/>
      <c r="D31" s="261">
        <f>SUMIFS('Fiche Action 2'!M:M,'Fiche Action 2'!K:K,"6182")</f>
        <v>0</v>
      </c>
      <c r="E31" s="261">
        <f t="shared" si="0"/>
        <v>0</v>
      </c>
      <c r="I31" s="570"/>
      <c r="J31" s="27"/>
      <c r="K31" s="27"/>
      <c r="L31" s="537"/>
      <c r="M31" s="156"/>
      <c r="N31" s="155"/>
      <c r="O31" s="156"/>
      <c r="P31" s="155"/>
    </row>
    <row r="32" spans="1:17" ht="15.95" customHeight="1" x14ac:dyDescent="0.2">
      <c r="A32" s="187">
        <v>62</v>
      </c>
      <c r="B32" s="63" t="s">
        <v>45</v>
      </c>
      <c r="C32" s="181"/>
      <c r="D32" s="157">
        <f>D34+D37+D38+D39+D33</f>
        <v>854.7</v>
      </c>
      <c r="E32" s="157">
        <f t="shared" si="0"/>
        <v>860</v>
      </c>
      <c r="F32" s="234">
        <v>744</v>
      </c>
      <c r="G32" s="240" t="s">
        <v>233</v>
      </c>
      <c r="H32" s="236"/>
      <c r="I32" s="262">
        <f>SUM(I33:I35)</f>
        <v>500</v>
      </c>
      <c r="J32" s="27"/>
      <c r="K32" s="27"/>
      <c r="L32" s="537"/>
      <c r="M32" s="156"/>
      <c r="N32" s="155"/>
      <c r="O32" s="156"/>
      <c r="P32" s="155"/>
    </row>
    <row r="33" spans="1:16" ht="15.95" customHeight="1" x14ac:dyDescent="0.2">
      <c r="A33" s="234">
        <v>621</v>
      </c>
      <c r="B33" s="240" t="s">
        <v>234</v>
      </c>
      <c r="C33" s="236"/>
      <c r="D33" s="241">
        <f>SUMIFS('Fiche Action 2'!M:M,'Fiche Action 2'!K:K,"621")</f>
        <v>0</v>
      </c>
      <c r="E33" s="241">
        <f t="shared" si="0"/>
        <v>0</v>
      </c>
      <c r="F33" s="230">
        <v>7441</v>
      </c>
      <c r="G33" s="230" t="s">
        <v>235</v>
      </c>
      <c r="H33" s="683" t="s">
        <v>1102</v>
      </c>
      <c r="I33" s="547">
        <v>500</v>
      </c>
      <c r="J33" s="27"/>
      <c r="K33" s="27"/>
      <c r="L33" s="537"/>
      <c r="M33" s="156"/>
      <c r="N33" s="155"/>
      <c r="O33" s="156"/>
      <c r="P33" s="155"/>
    </row>
    <row r="34" spans="1:16" ht="15.95" customHeight="1" x14ac:dyDescent="0.2">
      <c r="A34" s="234">
        <v>622</v>
      </c>
      <c r="B34" s="240" t="s">
        <v>236</v>
      </c>
      <c r="C34" s="236"/>
      <c r="D34" s="241">
        <f>D35+D36</f>
        <v>378</v>
      </c>
      <c r="E34" s="241">
        <f t="shared" si="0"/>
        <v>380</v>
      </c>
      <c r="F34" s="230">
        <v>7442</v>
      </c>
      <c r="G34" s="230" t="s">
        <v>235</v>
      </c>
      <c r="H34" s="683"/>
      <c r="I34" s="546">
        <v>0</v>
      </c>
      <c r="J34" s="27"/>
      <c r="K34" s="27"/>
      <c r="L34" s="537"/>
      <c r="M34" s="156"/>
      <c r="N34" s="155"/>
      <c r="O34" s="156"/>
      <c r="P34" s="155"/>
    </row>
    <row r="35" spans="1:16" ht="15.95" customHeight="1" x14ac:dyDescent="0.2">
      <c r="A35" s="233">
        <v>6228</v>
      </c>
      <c r="B35" s="232" t="s">
        <v>237</v>
      </c>
      <c r="C35" s="99"/>
      <c r="D35" s="261">
        <f>SUMIFS('Fiche Action 2'!M:M,'Fiche Action 2'!K:K,"6228")</f>
        <v>0</v>
      </c>
      <c r="E35" s="261">
        <f t="shared" si="0"/>
        <v>0</v>
      </c>
      <c r="F35" s="230">
        <v>7443</v>
      </c>
      <c r="G35" s="230" t="s">
        <v>235</v>
      </c>
      <c r="H35" s="683"/>
      <c r="I35" s="546">
        <v>0</v>
      </c>
      <c r="J35" s="27"/>
      <c r="K35" s="27"/>
      <c r="L35" s="537"/>
      <c r="M35" s="156"/>
      <c r="N35" s="155"/>
      <c r="O35" s="156"/>
      <c r="P35" s="155"/>
    </row>
    <row r="36" spans="1:16" ht="15.95" customHeight="1" x14ac:dyDescent="0.2">
      <c r="A36" s="233">
        <v>6237</v>
      </c>
      <c r="B36" s="232" t="s">
        <v>238</v>
      </c>
      <c r="C36" s="99"/>
      <c r="D36" s="261">
        <f>SUMIFS('Fiche Action 2'!M:M,'Fiche Action 2'!K:K,"6237")</f>
        <v>378</v>
      </c>
      <c r="E36" s="261">
        <f t="shared" si="0"/>
        <v>380</v>
      </c>
      <c r="F36" s="100"/>
      <c r="G36" s="185"/>
      <c r="H36" s="99"/>
      <c r="I36" s="183"/>
      <c r="J36" s="27"/>
      <c r="K36" s="27"/>
      <c r="L36" s="537"/>
      <c r="M36" s="156"/>
      <c r="N36" s="155"/>
      <c r="O36" s="156"/>
      <c r="P36" s="155"/>
    </row>
    <row r="37" spans="1:16" ht="15.95" customHeight="1" x14ac:dyDescent="0.2">
      <c r="A37" s="234">
        <v>625</v>
      </c>
      <c r="B37" s="240" t="s">
        <v>43</v>
      </c>
      <c r="C37" s="236"/>
      <c r="D37" s="241">
        <f>SUMIFS('Fiche Action 1'!M:M,'Fiche Action 1'!K:K,"625")</f>
        <v>232.5</v>
      </c>
      <c r="E37" s="241">
        <f t="shared" si="0"/>
        <v>240</v>
      </c>
      <c r="F37" s="234">
        <v>745</v>
      </c>
      <c r="G37" s="240" t="s">
        <v>239</v>
      </c>
      <c r="H37" s="236"/>
      <c r="I37" s="549">
        <v>0</v>
      </c>
      <c r="J37" s="27"/>
      <c r="K37" s="27"/>
      <c r="L37" s="537"/>
      <c r="M37" s="156"/>
      <c r="N37" s="155"/>
      <c r="O37" s="156"/>
      <c r="P37" s="155"/>
    </row>
    <row r="38" spans="1:16" ht="15.95" customHeight="1" x14ac:dyDescent="0.2">
      <c r="A38" s="234">
        <v>626</v>
      </c>
      <c r="B38" s="240" t="s">
        <v>240</v>
      </c>
      <c r="C38" s="236"/>
      <c r="D38" s="241">
        <f>SUMIFS('Fiche Action 1'!M:M,'Fiche Action 1'!K:K,"626")</f>
        <v>239.2</v>
      </c>
      <c r="E38" s="241">
        <f t="shared" si="0"/>
        <v>240</v>
      </c>
      <c r="F38" s="100"/>
      <c r="H38" s="99"/>
      <c r="I38" s="183"/>
      <c r="J38" s="27"/>
      <c r="K38" s="27"/>
      <c r="L38" s="537"/>
      <c r="M38" s="156"/>
      <c r="N38" s="155"/>
      <c r="O38" s="156"/>
      <c r="P38" s="155"/>
    </row>
    <row r="39" spans="1:16" ht="15.95" customHeight="1" x14ac:dyDescent="0.2">
      <c r="A39" s="234">
        <v>627</v>
      </c>
      <c r="B39" s="240" t="s">
        <v>241</v>
      </c>
      <c r="C39" s="236"/>
      <c r="D39" s="241">
        <f>SUMIFS('Fiche Action 2'!M:M,'Fiche Action 4'!K:K,"627")</f>
        <v>5</v>
      </c>
      <c r="E39" s="241">
        <f t="shared" si="0"/>
        <v>10</v>
      </c>
      <c r="F39" s="234"/>
      <c r="G39" s="240"/>
      <c r="H39" s="236"/>
      <c r="I39" s="262"/>
      <c r="J39" s="27"/>
      <c r="K39" s="27"/>
      <c r="L39" s="551" t="s">
        <v>242</v>
      </c>
      <c r="M39" s="156"/>
      <c r="N39" s="155"/>
      <c r="O39" s="156"/>
      <c r="P39" s="155"/>
    </row>
    <row r="40" spans="1:16" ht="15.95" customHeight="1" x14ac:dyDescent="0.2">
      <c r="A40" s="103">
        <v>63</v>
      </c>
      <c r="B40" s="35" t="s">
        <v>243</v>
      </c>
      <c r="C40" s="181"/>
      <c r="D40" s="186">
        <f>D44+D41</f>
        <v>0</v>
      </c>
      <c r="E40" s="186">
        <f t="shared" si="0"/>
        <v>0</v>
      </c>
      <c r="F40" s="230"/>
      <c r="G40" s="230"/>
      <c r="H40" s="231"/>
      <c r="I40" s="262"/>
      <c r="J40" s="27"/>
      <c r="K40" s="27"/>
      <c r="L40" s="537"/>
      <c r="M40" s="156"/>
      <c r="N40" s="155"/>
      <c r="O40" s="156"/>
      <c r="P40" s="155"/>
    </row>
    <row r="41" spans="1:16" ht="15.95" customHeight="1" x14ac:dyDescent="0.2">
      <c r="A41" s="234">
        <v>631</v>
      </c>
      <c r="B41" s="240" t="s">
        <v>244</v>
      </c>
      <c r="C41" s="236"/>
      <c r="D41" s="241">
        <f>D43</f>
        <v>0</v>
      </c>
      <c r="E41" s="241">
        <f t="shared" si="0"/>
        <v>0</v>
      </c>
      <c r="F41" s="100"/>
      <c r="H41" s="99"/>
      <c r="I41" s="183"/>
      <c r="J41" s="27"/>
      <c r="K41" s="27"/>
      <c r="L41" s="537"/>
      <c r="M41" s="156"/>
      <c r="N41" s="155"/>
      <c r="O41" s="156"/>
      <c r="P41" s="155"/>
    </row>
    <row r="42" spans="1:16" ht="15.95" customHeight="1" x14ac:dyDescent="0.2">
      <c r="A42" s="233">
        <v>631</v>
      </c>
      <c r="B42" s="232" t="s">
        <v>245</v>
      </c>
      <c r="C42" s="99"/>
      <c r="D42" s="261">
        <f>SUMIFS('Fiche Action 2'!M:M,'Fiche Action 4'!K:K,"6631")</f>
        <v>0</v>
      </c>
      <c r="E42" s="261">
        <f t="shared" si="0"/>
        <v>0</v>
      </c>
      <c r="F42" s="234">
        <v>746</v>
      </c>
      <c r="G42" s="240" t="s">
        <v>246</v>
      </c>
      <c r="H42" s="236"/>
      <c r="I42" s="262">
        <f>SUM(I43)</f>
        <v>0</v>
      </c>
      <c r="J42" s="27"/>
      <c r="K42" s="27"/>
      <c r="L42" s="537"/>
      <c r="M42" s="156"/>
      <c r="N42" s="155"/>
      <c r="O42" s="156"/>
      <c r="P42" s="155"/>
    </row>
    <row r="43" spans="1:16" ht="15.95" customHeight="1" x14ac:dyDescent="0.2">
      <c r="A43" s="233">
        <v>6313</v>
      </c>
      <c r="B43" s="232" t="s">
        <v>247</v>
      </c>
      <c r="C43" s="99"/>
      <c r="D43" s="261">
        <f>SUMIFS('Fiche Action 2'!M:M,'Fiche Action 2'!K:K,"6313")</f>
        <v>0</v>
      </c>
      <c r="E43" s="261">
        <f t="shared" si="0"/>
        <v>0</v>
      </c>
      <c r="F43" s="230">
        <v>7461</v>
      </c>
      <c r="G43" s="230" t="s">
        <v>315</v>
      </c>
      <c r="H43" s="231"/>
      <c r="I43" s="546">
        <v>0</v>
      </c>
      <c r="J43" s="27"/>
      <c r="K43" s="27"/>
      <c r="L43" s="537"/>
      <c r="M43" s="156"/>
      <c r="N43" s="155"/>
      <c r="O43" s="156"/>
      <c r="P43" s="155"/>
    </row>
    <row r="44" spans="1:16" ht="15.95" customHeight="1" x14ac:dyDescent="0.2">
      <c r="A44" s="234">
        <v>635</v>
      </c>
      <c r="B44" s="240" t="s">
        <v>249</v>
      </c>
      <c r="C44" s="236"/>
      <c r="D44" s="241">
        <f>SUMIFS('Fiche Action 2'!M:M,'Fiche Action 2'!K:K,"635")</f>
        <v>0</v>
      </c>
      <c r="E44" s="241">
        <f t="shared" si="0"/>
        <v>0</v>
      </c>
      <c r="F44" s="234"/>
      <c r="G44" s="240"/>
      <c r="H44" s="236"/>
      <c r="I44" s="241"/>
      <c r="J44" s="27"/>
      <c r="K44" s="27"/>
      <c r="L44" s="537"/>
      <c r="M44" s="156"/>
      <c r="N44" s="155"/>
      <c r="O44" s="156"/>
      <c r="P44" s="155"/>
    </row>
    <row r="45" spans="1:16" ht="15.95" customHeight="1" x14ac:dyDescent="0.2">
      <c r="A45" s="103">
        <v>64</v>
      </c>
      <c r="B45" s="35" t="s">
        <v>27</v>
      </c>
      <c r="C45" s="181"/>
      <c r="D45" s="157">
        <f>SUM(D46:D48)</f>
        <v>471.7</v>
      </c>
      <c r="E45" s="157">
        <f t="shared" si="0"/>
        <v>480</v>
      </c>
      <c r="F45" s="234"/>
      <c r="G45" s="240"/>
      <c r="H45" s="236"/>
      <c r="I45" s="241"/>
      <c r="J45" s="27"/>
      <c r="K45" s="27"/>
      <c r="M45" s="156"/>
      <c r="N45" s="155"/>
      <c r="O45" s="156"/>
      <c r="P45" s="155"/>
    </row>
    <row r="46" spans="1:16" ht="15.95" customHeight="1" x14ac:dyDescent="0.2">
      <c r="A46" s="234">
        <v>641</v>
      </c>
      <c r="B46" s="235" t="s">
        <v>33</v>
      </c>
      <c r="C46" s="236"/>
      <c r="D46" s="237">
        <f>SUMIFS('Fiche Action 1'!M:M,'Fiche Action 1'!K:K,"625")</f>
        <v>232.5</v>
      </c>
      <c r="E46" s="237">
        <f t="shared" si="0"/>
        <v>240</v>
      </c>
      <c r="F46" s="234"/>
      <c r="G46" s="240"/>
      <c r="H46" s="236"/>
      <c r="I46" s="241"/>
      <c r="J46" s="27"/>
      <c r="K46" s="27"/>
      <c r="L46" s="537"/>
      <c r="M46" s="156"/>
      <c r="N46" s="155"/>
      <c r="O46" s="156"/>
      <c r="P46" s="155"/>
    </row>
    <row r="47" spans="1:16" ht="15.95" customHeight="1" x14ac:dyDescent="0.2">
      <c r="A47" s="234">
        <v>645</v>
      </c>
      <c r="B47" s="238" t="s">
        <v>37</v>
      </c>
      <c r="C47" s="236"/>
      <c r="D47" s="239">
        <f>SUMIFS('Fiche Action 1'!M:M,'Fiche Action 1'!K:K,"626")</f>
        <v>239.2</v>
      </c>
      <c r="E47" s="239">
        <f t="shared" si="0"/>
        <v>240</v>
      </c>
      <c r="F47" s="154">
        <v>75</v>
      </c>
      <c r="G47" s="35" t="s">
        <v>250</v>
      </c>
      <c r="H47" s="99"/>
      <c r="I47" s="186">
        <f>SUM(I50,I51,I52,I53)</f>
        <v>2610</v>
      </c>
      <c r="J47" s="27"/>
      <c r="K47" s="27"/>
      <c r="L47" s="537"/>
      <c r="M47" s="156"/>
      <c r="N47" s="155"/>
      <c r="O47" s="156"/>
      <c r="P47" s="155"/>
    </row>
    <row r="48" spans="1:16" ht="15.95" customHeight="1" x14ac:dyDescent="0.2">
      <c r="A48" s="234">
        <v>647</v>
      </c>
      <c r="B48" s="240" t="s">
        <v>251</v>
      </c>
      <c r="C48" s="236"/>
      <c r="D48" s="239">
        <f>SUM(D49:D50)</f>
        <v>0</v>
      </c>
      <c r="E48" s="239">
        <f t="shared" si="0"/>
        <v>0</v>
      </c>
      <c r="F48" s="101"/>
      <c r="G48" s="35"/>
      <c r="H48" s="99"/>
      <c r="I48" s="186"/>
      <c r="J48" s="27"/>
      <c r="K48" s="27"/>
      <c r="L48" s="537"/>
      <c r="M48" s="156"/>
      <c r="N48" s="155"/>
      <c r="O48" s="156"/>
      <c r="P48" s="155"/>
    </row>
    <row r="49" spans="1:16" ht="15.95" customHeight="1" x14ac:dyDescent="0.2">
      <c r="A49" s="233">
        <v>6471</v>
      </c>
      <c r="B49" s="232" t="s">
        <v>252</v>
      </c>
      <c r="C49" s="99"/>
      <c r="D49" s="261">
        <f>SUMIFS('Fiche Action 2'!M:M,'Fiche Action 4'!K:K,"6471")</f>
        <v>0</v>
      </c>
      <c r="E49" s="261">
        <f t="shared" si="0"/>
        <v>0</v>
      </c>
      <c r="F49" s="101"/>
      <c r="G49" s="35"/>
      <c r="H49" s="99"/>
      <c r="I49" s="186"/>
      <c r="J49" s="27"/>
      <c r="K49" s="27"/>
      <c r="L49" s="537"/>
      <c r="M49" s="156"/>
      <c r="N49" s="155"/>
      <c r="O49" s="156"/>
      <c r="P49" s="155"/>
    </row>
    <row r="50" spans="1:16" ht="15.95" customHeight="1" x14ac:dyDescent="0.2">
      <c r="A50" s="233">
        <v>6475</v>
      </c>
      <c r="B50" s="232" t="s">
        <v>253</v>
      </c>
      <c r="C50" s="99"/>
      <c r="D50" s="261">
        <f>SUM(D51:D52)</f>
        <v>0</v>
      </c>
      <c r="E50" s="261">
        <f t="shared" si="0"/>
        <v>0</v>
      </c>
      <c r="F50" s="234">
        <v>754</v>
      </c>
      <c r="G50" s="240" t="s">
        <v>254</v>
      </c>
      <c r="H50" s="236"/>
      <c r="I50" s="544">
        <v>0</v>
      </c>
      <c r="J50" s="27"/>
      <c r="K50" s="27"/>
      <c r="L50" s="537"/>
      <c r="M50" s="156"/>
      <c r="N50" s="155"/>
      <c r="O50" s="156"/>
      <c r="P50" s="155"/>
    </row>
    <row r="51" spans="1:16" ht="15.95" customHeight="1" x14ac:dyDescent="0.2">
      <c r="A51" s="266">
        <v>64751</v>
      </c>
      <c r="B51" s="232" t="s">
        <v>255</v>
      </c>
      <c r="C51" s="99"/>
      <c r="D51" s="261">
        <f>SUMIFS('Fiche Action 2'!M:M,'Fiche Action 2'!K:K,"64751")</f>
        <v>0</v>
      </c>
      <c r="E51" s="261">
        <f t="shared" si="0"/>
        <v>0</v>
      </c>
      <c r="F51" s="234">
        <v>755</v>
      </c>
      <c r="G51" s="240" t="s">
        <v>256</v>
      </c>
      <c r="H51" s="236"/>
      <c r="I51" s="544">
        <v>0</v>
      </c>
      <c r="J51" s="27"/>
      <c r="K51" s="27"/>
      <c r="L51" s="537"/>
      <c r="M51" s="156"/>
      <c r="N51" s="155"/>
      <c r="O51" s="156"/>
      <c r="P51" s="155"/>
    </row>
    <row r="52" spans="1:16" ht="15.95" customHeight="1" x14ac:dyDescent="0.2">
      <c r="A52" s="266">
        <v>64752</v>
      </c>
      <c r="B52" s="232" t="s">
        <v>257</v>
      </c>
      <c r="C52" s="99"/>
      <c r="D52" s="261">
        <f>SUMIFS('Fiche Action 2'!M:M,'Fiche Action 2'!K:K,"64752")</f>
        <v>0</v>
      </c>
      <c r="E52" s="261">
        <f t="shared" si="0"/>
        <v>0</v>
      </c>
      <c r="F52" s="234">
        <v>756</v>
      </c>
      <c r="G52" s="240" t="s">
        <v>258</v>
      </c>
      <c r="H52" s="236"/>
      <c r="I52" s="544">
        <v>0</v>
      </c>
      <c r="J52" s="27"/>
      <c r="K52" s="27"/>
      <c r="L52" s="537"/>
      <c r="M52" s="156"/>
      <c r="N52" s="155"/>
      <c r="O52" s="156"/>
      <c r="P52" s="155"/>
    </row>
    <row r="53" spans="1:16" ht="15.95" customHeight="1" x14ac:dyDescent="0.2">
      <c r="A53" s="103">
        <v>65</v>
      </c>
      <c r="B53" s="63" t="s">
        <v>259</v>
      </c>
      <c r="C53" s="99"/>
      <c r="D53" s="36">
        <f>SUMIFS('Fiche Action 2'!M:M,'Fiche Action 2'!K:K,"65")</f>
        <v>0</v>
      </c>
      <c r="E53" s="36">
        <f t="shared" si="0"/>
        <v>0</v>
      </c>
      <c r="F53" s="189"/>
      <c r="G53" s="676" t="s">
        <v>315</v>
      </c>
      <c r="H53" s="677"/>
      <c r="I53" s="544">
        <v>2610</v>
      </c>
      <c r="J53" s="27"/>
      <c r="K53" s="27"/>
      <c r="L53" s="537"/>
      <c r="M53" s="156"/>
      <c r="N53" s="155"/>
      <c r="O53" s="156"/>
      <c r="P53" s="155"/>
    </row>
    <row r="54" spans="1:16" ht="15.95" customHeight="1" thickBot="1" x14ac:dyDescent="0.25">
      <c r="A54" s="191"/>
      <c r="C54" s="99"/>
      <c r="D54" s="175"/>
      <c r="E54" s="175"/>
      <c r="F54" s="189"/>
      <c r="G54" s="166"/>
      <c r="H54" s="190"/>
      <c r="I54" s="175"/>
      <c r="J54" s="27"/>
      <c r="K54" s="27"/>
      <c r="L54" s="537"/>
      <c r="M54" s="156"/>
      <c r="N54" s="155"/>
      <c r="O54" s="156"/>
      <c r="P54" s="155"/>
    </row>
    <row r="55" spans="1:16" ht="15.95" customHeight="1" thickBot="1" x14ac:dyDescent="0.25">
      <c r="A55" s="248"/>
      <c r="B55" s="242"/>
      <c r="C55" s="243" t="s">
        <v>260</v>
      </c>
      <c r="D55" s="249">
        <f>D8+D24+D32+D40+D45+D53</f>
        <v>5607.4</v>
      </c>
      <c r="E55" s="249">
        <f t="shared" si="0"/>
        <v>5610</v>
      </c>
      <c r="F55" s="248"/>
      <c r="G55" s="242"/>
      <c r="H55" s="250" t="s">
        <v>260</v>
      </c>
      <c r="I55" s="244">
        <f>I47+I20+I8+I17</f>
        <v>5610</v>
      </c>
      <c r="J55" s="27"/>
      <c r="K55" s="27"/>
      <c r="L55" s="537"/>
      <c r="M55" s="156"/>
      <c r="N55" s="155"/>
      <c r="O55" s="156"/>
      <c r="P55" s="155"/>
    </row>
    <row r="56" spans="1:16" ht="15.95" customHeight="1" x14ac:dyDescent="0.2">
      <c r="A56" s="187">
        <v>66</v>
      </c>
      <c r="B56" s="35" t="s">
        <v>261</v>
      </c>
      <c r="C56" s="195"/>
      <c r="D56" s="179">
        <f>SUM(D57:D61)</f>
        <v>0</v>
      </c>
      <c r="E56" s="179">
        <f t="shared" si="0"/>
        <v>0</v>
      </c>
      <c r="F56" s="154">
        <v>76</v>
      </c>
      <c r="G56" s="35" t="s">
        <v>262</v>
      </c>
      <c r="H56" s="64"/>
      <c r="I56" s="196">
        <f>SUM(I58,I57,I59)</f>
        <v>0</v>
      </c>
      <c r="J56" s="27"/>
      <c r="K56" s="27"/>
      <c r="L56" s="537"/>
      <c r="M56" s="156"/>
      <c r="N56" s="155"/>
      <c r="O56" s="156"/>
      <c r="P56" s="155"/>
    </row>
    <row r="57" spans="1:16" ht="15.95" customHeight="1" x14ac:dyDescent="0.2">
      <c r="A57" s="234">
        <v>661</v>
      </c>
      <c r="B57" s="240" t="s">
        <v>263</v>
      </c>
      <c r="C57" s="236"/>
      <c r="D57" s="241">
        <f>SUMIFS('Fiche Action 2'!M:M,'Fiche Action 2'!K:K,"661")</f>
        <v>0</v>
      </c>
      <c r="E57" s="241">
        <f t="shared" si="0"/>
        <v>0</v>
      </c>
      <c r="F57" s="234">
        <v>761</v>
      </c>
      <c r="G57" s="240" t="s">
        <v>264</v>
      </c>
      <c r="H57" s="236"/>
      <c r="I57" s="544">
        <v>0</v>
      </c>
      <c r="J57" s="27"/>
      <c r="K57" s="27"/>
      <c r="L57" s="537"/>
      <c r="M57" s="156"/>
      <c r="N57" s="155"/>
      <c r="O57" s="156"/>
      <c r="P57" s="155"/>
    </row>
    <row r="58" spans="1:16" ht="15.95" customHeight="1" x14ac:dyDescent="0.2">
      <c r="A58" s="234">
        <v>667</v>
      </c>
      <c r="B58" s="240" t="s">
        <v>265</v>
      </c>
      <c r="C58" s="236"/>
      <c r="D58" s="241">
        <f>SUMIFS('Fiche Action 2'!M:M,'Fiche Action 2'!K:K,"667")</f>
        <v>0</v>
      </c>
      <c r="E58" s="241">
        <f t="shared" si="0"/>
        <v>0</v>
      </c>
      <c r="F58" s="234">
        <v>762</v>
      </c>
      <c r="G58" s="240" t="s">
        <v>266</v>
      </c>
      <c r="H58" s="236"/>
      <c r="I58" s="544">
        <v>0</v>
      </c>
      <c r="J58" s="27"/>
      <c r="K58" s="27"/>
      <c r="L58" s="537"/>
      <c r="M58" s="156"/>
      <c r="N58" s="155"/>
      <c r="O58" s="156"/>
      <c r="P58" s="155"/>
    </row>
    <row r="59" spans="1:16" ht="15.95" customHeight="1" x14ac:dyDescent="0.2">
      <c r="A59" s="234"/>
      <c r="B59" s="240"/>
      <c r="C59" s="236"/>
      <c r="D59" s="241"/>
      <c r="E59" s="241">
        <f t="shared" si="0"/>
        <v>0</v>
      </c>
      <c r="F59" s="234">
        <v>767</v>
      </c>
      <c r="G59" s="240" t="s">
        <v>267</v>
      </c>
      <c r="H59" s="236"/>
      <c r="I59" s="544">
        <v>0</v>
      </c>
      <c r="J59" s="27"/>
      <c r="K59" s="27"/>
      <c r="L59" s="537"/>
      <c r="M59" s="156"/>
      <c r="N59" s="155"/>
      <c r="O59" s="156"/>
      <c r="P59" s="155"/>
    </row>
    <row r="60" spans="1:16" ht="15.95" customHeight="1" x14ac:dyDescent="0.2">
      <c r="A60" s="191"/>
      <c r="C60" s="99"/>
      <c r="D60" s="175"/>
      <c r="E60" s="175"/>
      <c r="F60" s="104"/>
      <c r="G60" s="41"/>
      <c r="H60" s="67"/>
      <c r="I60" s="183"/>
      <c r="J60" s="27"/>
      <c r="K60" s="27"/>
      <c r="L60" s="537"/>
      <c r="M60" s="156"/>
      <c r="N60" s="155"/>
      <c r="O60" s="156"/>
      <c r="P60" s="155"/>
    </row>
    <row r="61" spans="1:16" ht="15.95" customHeight="1" thickBot="1" x14ac:dyDescent="0.25">
      <c r="A61" s="197"/>
      <c r="B61" s="724"/>
      <c r="C61" s="725"/>
      <c r="D61" s="158"/>
      <c r="E61" s="158"/>
      <c r="F61" s="104"/>
      <c r="G61" s="733"/>
      <c r="H61" s="734"/>
      <c r="I61" s="158"/>
      <c r="J61" s="27"/>
      <c r="K61" s="27"/>
      <c r="L61" s="537"/>
      <c r="M61" s="156"/>
      <c r="N61" s="155"/>
      <c r="O61" s="156"/>
      <c r="P61" s="155"/>
    </row>
    <row r="62" spans="1:16" ht="15.95" customHeight="1" thickBot="1" x14ac:dyDescent="0.25">
      <c r="A62" s="248"/>
      <c r="B62" s="242"/>
      <c r="C62" s="243" t="s">
        <v>268</v>
      </c>
      <c r="D62" s="244">
        <f>D56</f>
        <v>0</v>
      </c>
      <c r="E62" s="244">
        <f t="shared" si="0"/>
        <v>0</v>
      </c>
      <c r="F62" s="245"/>
      <c r="G62" s="246"/>
      <c r="H62" s="247" t="s">
        <v>269</v>
      </c>
      <c r="I62" s="244">
        <f>I56</f>
        <v>0</v>
      </c>
      <c r="J62" s="27"/>
      <c r="K62" s="27"/>
      <c r="L62" s="537"/>
      <c r="M62" s="156"/>
      <c r="N62" s="155"/>
      <c r="O62" s="156"/>
      <c r="P62" s="155"/>
    </row>
    <row r="63" spans="1:16" ht="15.95" customHeight="1" x14ac:dyDescent="0.2">
      <c r="A63" s="197"/>
      <c r="B63" s="726"/>
      <c r="C63" s="727"/>
      <c r="D63" s="198"/>
      <c r="E63" s="198"/>
      <c r="F63" s="167"/>
      <c r="G63" s="726"/>
      <c r="H63" s="727"/>
      <c r="I63" s="196"/>
      <c r="J63" s="27"/>
      <c r="K63" s="27"/>
      <c r="L63" s="537"/>
      <c r="M63" s="156"/>
      <c r="N63" s="155"/>
      <c r="O63" s="156"/>
      <c r="P63" s="155"/>
    </row>
    <row r="64" spans="1:16" ht="15.95" customHeight="1" x14ac:dyDescent="0.2">
      <c r="A64" s="187">
        <v>67</v>
      </c>
      <c r="B64" s="35" t="s">
        <v>270</v>
      </c>
      <c r="C64" s="195"/>
      <c r="D64" s="199">
        <f>D65+D66</f>
        <v>0</v>
      </c>
      <c r="E64" s="199">
        <f t="shared" si="0"/>
        <v>0</v>
      </c>
      <c r="F64" s="166">
        <v>77</v>
      </c>
      <c r="G64" s="35" t="s">
        <v>271</v>
      </c>
      <c r="H64" s="64"/>
      <c r="I64" s="157">
        <f>SUM(I65:I67)</f>
        <v>0</v>
      </c>
      <c r="J64" s="27"/>
      <c r="K64" s="27"/>
      <c r="M64" s="63"/>
      <c r="N64" s="63"/>
      <c r="O64" s="63"/>
      <c r="P64" s="168"/>
    </row>
    <row r="65" spans="1:16" ht="15.95" customHeight="1" x14ac:dyDescent="0.2">
      <c r="A65" s="234">
        <v>671</v>
      </c>
      <c r="B65" s="240" t="s">
        <v>272</v>
      </c>
      <c r="C65" s="236"/>
      <c r="D65" s="241">
        <f>SUMIFS('Fiche Action 2'!M:M,'Fiche Action 2'!K:K,"671")</f>
        <v>0</v>
      </c>
      <c r="E65" s="241">
        <f t="shared" si="0"/>
        <v>0</v>
      </c>
      <c r="F65" s="234">
        <v>771</v>
      </c>
      <c r="G65" s="240" t="s">
        <v>272</v>
      </c>
      <c r="H65" s="236"/>
      <c r="I65" s="544">
        <v>0</v>
      </c>
      <c r="J65" s="27"/>
      <c r="K65" s="27"/>
      <c r="M65" s="63"/>
      <c r="N65" s="63"/>
      <c r="O65" s="63"/>
      <c r="P65" s="200"/>
    </row>
    <row r="66" spans="1:16" ht="15.95" customHeight="1" x14ac:dyDescent="0.2">
      <c r="A66" s="234">
        <v>672</v>
      </c>
      <c r="B66" s="240" t="s">
        <v>273</v>
      </c>
      <c r="C66" s="236"/>
      <c r="D66" s="241">
        <f>SUMIFS('Fiche Action 2'!M:M,'Fiche Action 2'!K:K,"672")</f>
        <v>0</v>
      </c>
      <c r="E66" s="241">
        <f t="shared" si="0"/>
        <v>0</v>
      </c>
      <c r="F66" s="234">
        <v>772</v>
      </c>
      <c r="G66" s="240" t="s">
        <v>274</v>
      </c>
      <c r="H66" s="236"/>
      <c r="I66" s="544">
        <v>0</v>
      </c>
      <c r="J66" s="27"/>
      <c r="K66" s="27"/>
      <c r="M66" s="63"/>
      <c r="N66" s="63"/>
      <c r="O66" s="63"/>
      <c r="P66" s="200"/>
    </row>
    <row r="67" spans="1:16" ht="15.95" customHeight="1" x14ac:dyDescent="0.2">
      <c r="A67" s="234">
        <v>675</v>
      </c>
      <c r="B67" s="240" t="s">
        <v>275</v>
      </c>
      <c r="C67" s="236"/>
      <c r="D67" s="241">
        <f>SUMIFS('Fiche Action 2'!M:M,'Fiche Action 2'!K:K,"675")</f>
        <v>0</v>
      </c>
      <c r="E67" s="241">
        <f t="shared" si="0"/>
        <v>0</v>
      </c>
      <c r="F67" s="234"/>
      <c r="G67" s="240" t="s">
        <v>275</v>
      </c>
      <c r="H67" s="236"/>
      <c r="I67" s="544">
        <v>0</v>
      </c>
      <c r="J67" s="27"/>
      <c r="K67" s="27"/>
      <c r="M67" s="63"/>
      <c r="N67" s="63"/>
      <c r="O67" s="63"/>
      <c r="P67" s="200"/>
    </row>
    <row r="68" spans="1:16" ht="15.95" customHeight="1" x14ac:dyDescent="0.2">
      <c r="A68" s="103">
        <v>68</v>
      </c>
      <c r="B68" s="35" t="s">
        <v>172</v>
      </c>
      <c r="C68" s="195"/>
      <c r="D68" s="186">
        <f>SUMIFS('Fiche Action 2'!M:M,'Fiche Action 2'!K:K,"68")</f>
        <v>0</v>
      </c>
      <c r="E68" s="186">
        <f t="shared" si="0"/>
        <v>0</v>
      </c>
      <c r="F68" s="166">
        <v>78</v>
      </c>
      <c r="G68" s="35" t="s">
        <v>276</v>
      </c>
      <c r="H68" s="99"/>
      <c r="I68" s="545">
        <v>0</v>
      </c>
      <c r="J68" s="27"/>
      <c r="K68" s="27"/>
      <c r="M68" s="63"/>
      <c r="N68" s="63"/>
      <c r="O68" s="63"/>
      <c r="P68" s="200"/>
    </row>
    <row r="69" spans="1:16" ht="15.95" customHeight="1" x14ac:dyDescent="0.2">
      <c r="A69" s="103"/>
      <c r="B69" s="35"/>
      <c r="C69" s="195"/>
      <c r="D69" s="202"/>
      <c r="E69" s="202"/>
      <c r="F69" s="203">
        <v>79</v>
      </c>
      <c r="G69" s="35" t="s">
        <v>277</v>
      </c>
      <c r="H69" s="99"/>
      <c r="I69" s="157">
        <f>I70</f>
        <v>0</v>
      </c>
      <c r="J69" s="27"/>
      <c r="K69" s="27"/>
      <c r="M69" s="63"/>
      <c r="N69" s="63"/>
      <c r="O69" s="63"/>
      <c r="P69" s="200"/>
    </row>
    <row r="70" spans="1:16" ht="15.95" customHeight="1" thickBot="1" x14ac:dyDescent="0.25">
      <c r="A70" s="103">
        <v>69</v>
      </c>
      <c r="B70" s="35" t="s">
        <v>278</v>
      </c>
      <c r="C70" s="204"/>
      <c r="D70" s="205">
        <f>SUMIFS('Fiche Action 2'!M:M,'Fiche Action 2'!K:K,"69")</f>
        <v>0</v>
      </c>
      <c r="E70" s="205">
        <f t="shared" si="0"/>
        <v>0</v>
      </c>
      <c r="F70" s="234">
        <v>792</v>
      </c>
      <c r="G70" s="240" t="s">
        <v>65</v>
      </c>
      <c r="H70" s="236"/>
      <c r="I70" s="544">
        <v>0</v>
      </c>
      <c r="J70" s="27"/>
      <c r="K70" s="27"/>
      <c r="L70" s="543" t="s">
        <v>279</v>
      </c>
      <c r="M70" s="63"/>
      <c r="N70" s="63"/>
      <c r="O70" s="63"/>
      <c r="P70" s="201"/>
    </row>
    <row r="71" spans="1:16" ht="15.95" customHeight="1" thickBot="1" x14ac:dyDescent="0.25">
      <c r="A71" s="248"/>
      <c r="B71" s="242"/>
      <c r="C71" s="251" t="s">
        <v>280</v>
      </c>
      <c r="D71" s="252">
        <f>D64+D68+D70</f>
        <v>0</v>
      </c>
      <c r="E71" s="252">
        <f t="shared" si="0"/>
        <v>0</v>
      </c>
      <c r="F71" s="248"/>
      <c r="G71" s="242"/>
      <c r="H71" s="243" t="s">
        <v>280</v>
      </c>
      <c r="I71" s="244">
        <f>I64+I68+I69</f>
        <v>0</v>
      </c>
      <c r="J71" s="27"/>
      <c r="K71" s="27"/>
      <c r="P71" s="174"/>
    </row>
    <row r="72" spans="1:16" ht="15.95" customHeight="1" thickBot="1" x14ac:dyDescent="0.25">
      <c r="A72" s="197"/>
      <c r="B72" s="726"/>
      <c r="C72" s="727"/>
      <c r="D72" s="183"/>
      <c r="E72" s="183"/>
      <c r="F72" s="167"/>
      <c r="G72" s="726"/>
      <c r="H72" s="727"/>
      <c r="I72" s="183"/>
      <c r="J72" s="27"/>
      <c r="K72" s="27"/>
      <c r="P72" s="174"/>
    </row>
    <row r="73" spans="1:16" ht="15.95" customHeight="1" thickBot="1" x14ac:dyDescent="0.25">
      <c r="A73" s="197"/>
      <c r="B73" s="206" t="s">
        <v>281</v>
      </c>
      <c r="C73" s="207"/>
      <c r="D73" s="208">
        <f>D71+D62+D55</f>
        <v>5607.4</v>
      </c>
      <c r="E73" s="208">
        <f t="shared" si="0"/>
        <v>5610</v>
      </c>
      <c r="F73" s="167"/>
      <c r="G73" s="206" t="s">
        <v>282</v>
      </c>
      <c r="H73" s="207"/>
      <c r="I73" s="208">
        <f>I71+I62+I55</f>
        <v>5610</v>
      </c>
      <c r="J73" s="27"/>
      <c r="K73" s="27"/>
      <c r="P73" s="174"/>
    </row>
    <row r="74" spans="1:16" ht="15.95" customHeight="1" thickBot="1" x14ac:dyDescent="0.25">
      <c r="A74" s="197"/>
      <c r="B74" s="724"/>
      <c r="C74" s="725"/>
      <c r="D74" s="188"/>
      <c r="E74" s="188"/>
      <c r="F74" s="167"/>
      <c r="G74" s="726"/>
      <c r="H74" s="727"/>
      <c r="I74" s="209"/>
      <c r="J74" s="27"/>
      <c r="K74" s="27"/>
    </row>
    <row r="75" spans="1:16" ht="15.95" customHeight="1" thickBot="1" x14ac:dyDescent="0.25">
      <c r="A75" s="248"/>
      <c r="B75" s="250" t="s">
        <v>283</v>
      </c>
      <c r="C75" s="243"/>
      <c r="D75" s="253">
        <f>D73</f>
        <v>5607.4</v>
      </c>
      <c r="E75" s="253">
        <f t="shared" ref="E75:E80" si="1">ROUNDUP(D75,-1)</f>
        <v>5610</v>
      </c>
      <c r="F75" s="254"/>
      <c r="G75" s="250" t="s">
        <v>283</v>
      </c>
      <c r="H75" s="243"/>
      <c r="I75" s="255">
        <f>I73</f>
        <v>5610</v>
      </c>
      <c r="J75" s="27"/>
      <c r="K75" s="27"/>
      <c r="M75" s="63"/>
      <c r="N75" s="63"/>
      <c r="O75" s="63"/>
      <c r="P75" s="201"/>
    </row>
    <row r="76" spans="1:16" ht="15.95" customHeight="1" x14ac:dyDescent="0.2">
      <c r="A76" s="212"/>
      <c r="B76" s="213"/>
      <c r="C76" s="214"/>
      <c r="D76" s="215"/>
      <c r="E76" s="215"/>
      <c r="F76" s="167"/>
      <c r="G76" s="27"/>
      <c r="H76" s="216"/>
      <c r="I76" s="215"/>
      <c r="J76" s="27"/>
      <c r="K76" s="27"/>
      <c r="M76" s="63"/>
      <c r="N76" s="63"/>
      <c r="O76" s="63"/>
      <c r="P76" s="201"/>
    </row>
    <row r="77" spans="1:16" ht="15.95" customHeight="1" x14ac:dyDescent="0.2">
      <c r="A77" s="728" t="s">
        <v>284</v>
      </c>
      <c r="B77" s="729"/>
      <c r="C77" s="730"/>
      <c r="D77" s="217">
        <f>SUM(D78:D80)</f>
        <v>535.78800000000001</v>
      </c>
      <c r="E77" s="217">
        <f t="shared" si="1"/>
        <v>540</v>
      </c>
      <c r="F77" s="728" t="s">
        <v>285</v>
      </c>
      <c r="G77" s="731"/>
      <c r="H77" s="732"/>
      <c r="I77" s="217">
        <f>SUM(I78:I80)</f>
        <v>540</v>
      </c>
      <c r="J77" s="27"/>
      <c r="K77" s="27"/>
      <c r="M77" s="63"/>
      <c r="N77" s="63"/>
      <c r="O77" s="63"/>
      <c r="P77" s="201"/>
    </row>
    <row r="78" spans="1:16" ht="15.95" customHeight="1" x14ac:dyDescent="0.2">
      <c r="A78" s="234">
        <v>860</v>
      </c>
      <c r="B78" s="240" t="s">
        <v>286</v>
      </c>
      <c r="C78" s="236"/>
      <c r="D78" s="241">
        <f>SUMIFS('Fiche Action 2'!M:M,'Fiche Action 2'!K:K,"860")</f>
        <v>0</v>
      </c>
      <c r="E78" s="241">
        <f t="shared" si="1"/>
        <v>0</v>
      </c>
      <c r="F78" s="234">
        <v>870</v>
      </c>
      <c r="G78" s="240" t="s">
        <v>287</v>
      </c>
      <c r="H78" s="236"/>
      <c r="I78" s="544">
        <v>0</v>
      </c>
      <c r="J78" s="27"/>
      <c r="K78" s="27"/>
      <c r="P78" s="174"/>
    </row>
    <row r="79" spans="1:16" ht="15.95" customHeight="1" x14ac:dyDescent="0.2">
      <c r="A79" s="234">
        <v>861</v>
      </c>
      <c r="B79" s="240" t="s">
        <v>288</v>
      </c>
      <c r="C79" s="236"/>
      <c r="D79" s="241">
        <f>SUMIFS('Fiche Action 2'!M:M,'Fiche Action 2'!K:K,"861")</f>
        <v>0</v>
      </c>
      <c r="E79" s="241">
        <f t="shared" si="1"/>
        <v>0</v>
      </c>
      <c r="F79" s="234">
        <v>871</v>
      </c>
      <c r="G79" s="240" t="s">
        <v>289</v>
      </c>
      <c r="H79" s="236"/>
      <c r="I79" s="544">
        <v>0</v>
      </c>
      <c r="J79" s="27"/>
      <c r="K79" s="27"/>
    </row>
    <row r="80" spans="1:16" ht="15.95" customHeight="1" x14ac:dyDescent="0.2">
      <c r="A80" s="234">
        <v>864</v>
      </c>
      <c r="B80" s="240" t="s">
        <v>50</v>
      </c>
      <c r="C80" s="236"/>
      <c r="D80" s="241">
        <f>SUMIFS('Fiche Action 2'!M:M,'Fiche Action 2'!K:K,"864")</f>
        <v>535.78800000000001</v>
      </c>
      <c r="E80" s="241">
        <f t="shared" si="1"/>
        <v>540</v>
      </c>
      <c r="F80" s="234">
        <v>875</v>
      </c>
      <c r="G80" s="240" t="s">
        <v>51</v>
      </c>
      <c r="H80" s="236"/>
      <c r="I80" s="544">
        <f>E80</f>
        <v>540</v>
      </c>
      <c r="J80" s="27"/>
      <c r="K80" s="27"/>
      <c r="L80" s="543" t="s">
        <v>290</v>
      </c>
      <c r="M80" s="63"/>
      <c r="N80" s="63"/>
      <c r="O80" s="63"/>
      <c r="P80" s="201"/>
    </row>
    <row r="81" spans="1:16" ht="15.95" customHeight="1" thickBot="1" x14ac:dyDescent="0.25">
      <c r="A81" s="218"/>
      <c r="B81" s="219"/>
      <c r="C81" s="220"/>
      <c r="D81" s="220"/>
      <c r="E81" s="220"/>
      <c r="F81" s="167"/>
      <c r="G81" s="27"/>
      <c r="H81" s="172"/>
      <c r="I81" s="220"/>
      <c r="J81" s="27"/>
      <c r="K81" s="27"/>
      <c r="P81" s="174"/>
    </row>
    <row r="82" spans="1:16" ht="15.95" customHeight="1" thickBot="1" x14ac:dyDescent="0.25">
      <c r="A82" s="192"/>
      <c r="B82" s="219"/>
      <c r="C82" s="221" t="s">
        <v>291</v>
      </c>
      <c r="D82" s="222">
        <f>D77</f>
        <v>535.78800000000001</v>
      </c>
      <c r="E82" s="222">
        <f>ROUNDUP(D82,-1)</f>
        <v>540</v>
      </c>
      <c r="F82" s="210"/>
      <c r="G82" s="193"/>
      <c r="H82" s="194" t="s">
        <v>292</v>
      </c>
      <c r="I82" s="211">
        <f>I77</f>
        <v>540</v>
      </c>
      <c r="J82" s="27"/>
      <c r="K82" s="27"/>
    </row>
    <row r="83" spans="1:16" ht="15.95" customHeight="1" x14ac:dyDescent="0.2">
      <c r="A83" s="167"/>
      <c r="B83" s="27"/>
      <c r="C83" s="27"/>
      <c r="D83" s="27"/>
      <c r="E83" s="27"/>
      <c r="F83" s="167"/>
      <c r="G83" s="27"/>
      <c r="H83" s="27"/>
      <c r="I83" s="27"/>
      <c r="J83" s="27"/>
      <c r="K83" s="27"/>
    </row>
    <row r="84" spans="1:16" ht="15.95" customHeight="1" x14ac:dyDescent="0.2">
      <c r="A84" s="223"/>
      <c r="B84" s="27"/>
      <c r="C84" s="259">
        <v>0.4</v>
      </c>
      <c r="D84" s="260">
        <f>D75*C84</f>
        <v>2242.96</v>
      </c>
      <c r="E84" s="260">
        <f>ROUNDUP(D84,-1)</f>
        <v>2250</v>
      </c>
      <c r="F84" s="167"/>
      <c r="G84" s="27"/>
      <c r="H84" s="27"/>
      <c r="I84" s="224">
        <f>I75-E75</f>
        <v>0</v>
      </c>
      <c r="J84" s="27"/>
      <c r="K84" s="27"/>
    </row>
    <row r="85" spans="1:16" ht="15.95" customHeight="1" x14ac:dyDescent="0.2">
      <c r="A85" s="167"/>
      <c r="B85" s="27"/>
      <c r="C85" s="27"/>
      <c r="F85" s="167"/>
      <c r="G85" s="27"/>
      <c r="H85" s="27"/>
      <c r="I85" s="27"/>
      <c r="J85" s="27"/>
      <c r="K85" s="27"/>
      <c r="M85" s="63"/>
      <c r="N85" s="63"/>
      <c r="O85" s="63"/>
      <c r="P85" s="201"/>
    </row>
    <row r="86" spans="1:16" ht="15.95" customHeight="1" x14ac:dyDescent="0.2">
      <c r="A86" s="167"/>
      <c r="B86" s="27"/>
      <c r="C86" s="27"/>
      <c r="D86" s="256">
        <f>D73+D82</f>
        <v>6143.1880000000001</v>
      </c>
      <c r="E86" s="256">
        <f>ROUNDUP(D86,-1)</f>
        <v>6150</v>
      </c>
      <c r="F86" s="167"/>
      <c r="G86" s="27"/>
      <c r="H86" s="27"/>
      <c r="I86" s="27"/>
      <c r="J86" s="27"/>
      <c r="K86" s="27"/>
      <c r="P86" s="174"/>
    </row>
    <row r="87" spans="1:16" ht="15.95" customHeight="1" x14ac:dyDescent="0.2">
      <c r="A87" s="167"/>
      <c r="B87" s="27"/>
      <c r="C87" s="27"/>
      <c r="D87" s="27"/>
      <c r="E87" s="27"/>
      <c r="F87" s="167"/>
      <c r="G87" s="27"/>
      <c r="H87" s="27"/>
      <c r="I87" s="27"/>
      <c r="J87" s="27"/>
      <c r="K87" s="27"/>
    </row>
    <row r="89" spans="1:16" ht="15.95" customHeight="1" x14ac:dyDescent="0.2">
      <c r="M89" s="63"/>
      <c r="N89" s="63"/>
      <c r="O89" s="63"/>
      <c r="P89" s="201"/>
    </row>
    <row r="90" spans="1:16" ht="15.95" customHeight="1" x14ac:dyDescent="0.2">
      <c r="P90" s="174"/>
    </row>
    <row r="91" spans="1:16" ht="15.95" customHeight="1" x14ac:dyDescent="0.2">
      <c r="P91" s="174"/>
    </row>
    <row r="93" spans="1:16" ht="15.95" customHeight="1" x14ac:dyDescent="0.2">
      <c r="M93" s="63"/>
      <c r="N93" s="63"/>
      <c r="O93" s="63"/>
      <c r="P93" s="201"/>
    </row>
    <row r="94" spans="1:16" ht="15.95" customHeight="1" x14ac:dyDescent="0.2">
      <c r="P94" s="174"/>
    </row>
    <row r="96" spans="1:16" ht="15.95" customHeight="1" x14ac:dyDescent="0.2">
      <c r="N96" s="174"/>
      <c r="P96" s="174"/>
    </row>
    <row r="97" spans="13:16" ht="15.95" customHeight="1" x14ac:dyDescent="0.2">
      <c r="N97" s="226"/>
      <c r="P97" s="174"/>
    </row>
    <row r="98" spans="13:16" ht="15.95" customHeight="1" x14ac:dyDescent="0.2">
      <c r="P98" s="174"/>
    </row>
    <row r="102" spans="13:16" ht="15.95" customHeight="1" x14ac:dyDescent="0.2">
      <c r="M102" s="63"/>
      <c r="N102" s="63"/>
      <c r="O102" s="63"/>
      <c r="P102" s="201"/>
    </row>
    <row r="103" spans="13:16" ht="15.95" customHeight="1" x14ac:dyDescent="0.2">
      <c r="P103" s="174"/>
    </row>
    <row r="104" spans="13:16" ht="15.95" customHeight="1" x14ac:dyDescent="0.2">
      <c r="M104" s="63"/>
      <c r="N104" s="63"/>
      <c r="O104" s="63"/>
      <c r="P104" s="201"/>
    </row>
    <row r="105" spans="13:16" ht="15.95" customHeight="1" x14ac:dyDescent="0.2">
      <c r="P105" s="155"/>
    </row>
    <row r="106" spans="13:16" ht="15.95" customHeight="1" x14ac:dyDescent="0.2">
      <c r="M106" s="156"/>
      <c r="N106" s="155"/>
      <c r="P106" s="201"/>
    </row>
    <row r="111" spans="13:16" ht="15.95" customHeight="1" x14ac:dyDescent="0.2">
      <c r="M111" s="63"/>
      <c r="N111" s="63"/>
      <c r="O111" s="63"/>
      <c r="P111" s="201"/>
    </row>
    <row r="112" spans="13:16" ht="15.95" customHeight="1" x14ac:dyDescent="0.2">
      <c r="P112" s="174"/>
    </row>
    <row r="114" spans="12:16" ht="15.95" customHeight="1" x14ac:dyDescent="0.2">
      <c r="M114" s="63"/>
      <c r="N114" s="63"/>
      <c r="O114" s="63"/>
      <c r="P114" s="201"/>
    </row>
    <row r="116" spans="12:16" ht="15.95" customHeight="1" x14ac:dyDescent="0.2">
      <c r="M116" s="63"/>
      <c r="N116" s="63"/>
      <c r="O116" s="63"/>
      <c r="P116" s="168"/>
    </row>
    <row r="117" spans="12:16" ht="15.95" customHeight="1" x14ac:dyDescent="0.2">
      <c r="P117" s="200"/>
    </row>
    <row r="118" spans="12:16" ht="15.95" customHeight="1" x14ac:dyDescent="0.2">
      <c r="P118" s="200"/>
    </row>
    <row r="120" spans="12:16" ht="15.95" customHeight="1" x14ac:dyDescent="0.2">
      <c r="M120" s="63"/>
      <c r="N120" s="63"/>
      <c r="O120" s="63"/>
      <c r="P120" s="201"/>
    </row>
    <row r="121" spans="12:16" ht="15.95" customHeight="1" x14ac:dyDescent="0.2">
      <c r="L121" s="540"/>
      <c r="P121" s="200"/>
    </row>
    <row r="122" spans="12:16" ht="15.95" customHeight="1" x14ac:dyDescent="0.2">
      <c r="P122" s="200"/>
    </row>
    <row r="123" spans="12:16" ht="15.95" customHeight="1" x14ac:dyDescent="0.2">
      <c r="P123" s="200"/>
    </row>
    <row r="124" spans="12:16" ht="15.95" customHeight="1" x14ac:dyDescent="0.2">
      <c r="P124" s="200"/>
    </row>
    <row r="125" spans="12:16" ht="15.95" customHeight="1" x14ac:dyDescent="0.2">
      <c r="P125" s="200"/>
    </row>
    <row r="126" spans="12:16" ht="15.95" customHeight="1" x14ac:dyDescent="0.2">
      <c r="P126" s="200"/>
    </row>
    <row r="127" spans="12:16" ht="15.95" customHeight="1" x14ac:dyDescent="0.2">
      <c r="P127" s="200"/>
    </row>
    <row r="128" spans="12:16" ht="15.95" customHeight="1" x14ac:dyDescent="0.2">
      <c r="P128" s="200"/>
    </row>
    <row r="129" spans="12:16" ht="15.95" customHeight="1" x14ac:dyDescent="0.2">
      <c r="P129" s="200"/>
    </row>
    <row r="130" spans="12:16" ht="15.95" customHeight="1" x14ac:dyDescent="0.2">
      <c r="P130" s="200"/>
    </row>
    <row r="131" spans="12:16" ht="15.95" customHeight="1" x14ac:dyDescent="0.2">
      <c r="P131" s="200"/>
    </row>
    <row r="132" spans="12:16" ht="15.95" customHeight="1" x14ac:dyDescent="0.2">
      <c r="P132" s="200"/>
    </row>
    <row r="140" spans="12:16" ht="15.95" customHeight="1" x14ac:dyDescent="0.2">
      <c r="L140" s="541"/>
      <c r="M140" s="227"/>
      <c r="N140" s="227"/>
      <c r="O140" s="228"/>
    </row>
    <row r="141" spans="12:16" ht="15.95" customHeight="1" x14ac:dyDescent="0.2">
      <c r="L141" s="541"/>
      <c r="M141" s="227"/>
      <c r="N141" s="227"/>
      <c r="O141" s="227"/>
    </row>
    <row r="142" spans="12:16" ht="15.95" customHeight="1" x14ac:dyDescent="0.2">
      <c r="L142" s="541"/>
      <c r="M142" s="229"/>
      <c r="N142" s="227"/>
      <c r="O142" s="227"/>
    </row>
    <row r="143" spans="12:16" ht="15.95" customHeight="1" x14ac:dyDescent="0.2">
      <c r="L143" s="541"/>
      <c r="M143" s="227"/>
      <c r="N143" s="227"/>
      <c r="O143" s="227"/>
    </row>
    <row r="144" spans="12:16" ht="15.95" customHeight="1" x14ac:dyDescent="0.2">
      <c r="L144" s="541"/>
      <c r="M144" s="227"/>
      <c r="N144" s="227"/>
      <c r="O144" s="227"/>
    </row>
    <row r="145" spans="12:15" ht="15.95" customHeight="1" x14ac:dyDescent="0.2">
      <c r="L145" s="541"/>
      <c r="M145" s="227"/>
      <c r="N145" s="227"/>
      <c r="O145" s="227"/>
    </row>
    <row r="146" spans="12:15" ht="15.95" customHeight="1" x14ac:dyDescent="0.2">
      <c r="L146" s="541"/>
      <c r="M146" s="227"/>
      <c r="N146" s="227"/>
      <c r="O146" s="227"/>
    </row>
    <row r="147" spans="12:15" ht="15.95" customHeight="1" x14ac:dyDescent="0.2">
      <c r="L147" s="541"/>
      <c r="M147" s="227"/>
      <c r="N147" s="227"/>
      <c r="O147" s="227"/>
    </row>
    <row r="148" spans="12:15" ht="15.95" customHeight="1" x14ac:dyDescent="0.2">
      <c r="L148" s="541"/>
      <c r="M148" s="227"/>
      <c r="N148" s="227"/>
      <c r="O148" s="227"/>
    </row>
    <row r="149" spans="12:15" ht="15.95" customHeight="1" x14ac:dyDescent="0.2">
      <c r="L149" s="541"/>
      <c r="M149" s="227"/>
      <c r="N149" s="227"/>
      <c r="O149" s="227"/>
    </row>
    <row r="150" spans="12:15" ht="15.95" customHeight="1" x14ac:dyDescent="0.2">
      <c r="L150" s="541"/>
      <c r="M150" s="227"/>
      <c r="N150" s="227"/>
      <c r="O150" s="227"/>
    </row>
    <row r="151" spans="12:15" ht="15.95" customHeight="1" x14ac:dyDescent="0.2">
      <c r="L151" s="542"/>
      <c r="M151" s="227"/>
      <c r="N151" s="227"/>
      <c r="O151" s="227"/>
    </row>
    <row r="152" spans="12:15" ht="15.95" customHeight="1" x14ac:dyDescent="0.2">
      <c r="L152" s="542"/>
      <c r="M152" s="227"/>
      <c r="N152" s="227"/>
      <c r="O152" s="227"/>
    </row>
    <row r="153" spans="12:15" ht="15.95" customHeight="1" x14ac:dyDescent="0.2">
      <c r="L153" s="542"/>
      <c r="M153" s="227"/>
      <c r="N153" s="227"/>
      <c r="O153" s="227"/>
    </row>
    <row r="154" spans="12:15" ht="15.95" customHeight="1" x14ac:dyDescent="0.2">
      <c r="L154" s="542"/>
      <c r="M154" s="227"/>
      <c r="N154" s="227"/>
      <c r="O154" s="227"/>
    </row>
    <row r="155" spans="12:15" ht="15.95" customHeight="1" x14ac:dyDescent="0.2">
      <c r="L155" s="541"/>
      <c r="M155" s="227"/>
      <c r="N155" s="227"/>
      <c r="O155" s="227"/>
    </row>
    <row r="156" spans="12:15" ht="15.95" customHeight="1" x14ac:dyDescent="0.2">
      <c r="L156" s="542"/>
      <c r="M156" s="227"/>
      <c r="N156" s="227"/>
      <c r="O156" s="227"/>
    </row>
    <row r="157" spans="12:15" ht="15.95" customHeight="1" x14ac:dyDescent="0.2">
      <c r="L157" s="542"/>
      <c r="M157" s="227"/>
      <c r="N157" s="227"/>
      <c r="O157" s="227"/>
    </row>
  </sheetData>
  <sheetProtection sheet="1" formatCells="0" formatColumns="0" insertRows="0"/>
  <mergeCells count="22">
    <mergeCell ref="B74:C74"/>
    <mergeCell ref="G74:H74"/>
    <mergeCell ref="A77:C77"/>
    <mergeCell ref="F77:H77"/>
    <mergeCell ref="L23:L24"/>
    <mergeCell ref="B72:C72"/>
    <mergeCell ref="G72:H72"/>
    <mergeCell ref="G8:H8"/>
    <mergeCell ref="B61:C61"/>
    <mergeCell ref="G61:H61"/>
    <mergeCell ref="B63:C63"/>
    <mergeCell ref="G63:H63"/>
    <mergeCell ref="L1:M1"/>
    <mergeCell ref="L2:M2"/>
    <mergeCell ref="L3:M3"/>
    <mergeCell ref="A6:C6"/>
    <mergeCell ref="F6:H6"/>
    <mergeCell ref="A1:I1"/>
    <mergeCell ref="A2:I2"/>
    <mergeCell ref="A3:I3"/>
    <mergeCell ref="A4:I4"/>
    <mergeCell ref="A5:I5"/>
  </mergeCells>
  <hyperlinks>
    <hyperlink ref="L39" r:id="rId1" location=":~:text=Conclusion%20%3A%20Les%20frais%20bancaires%20soumis,%C2%AB%20Charges%20d'int%C3%A9r%C3%AAts%20%C2%BB." xr:uid="{88F9F291-B503-4EA6-8C48-7E531954E18C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1DC8-D620-47EA-9035-DC4A42295E9E}">
  <sheetPr>
    <tabColor rgb="FF00B0F0"/>
  </sheetPr>
  <dimension ref="A1:X175"/>
  <sheetViews>
    <sheetView zoomScaleNormal="100" workbookViewId="0">
      <pane ySplit="7" topLeftCell="A8" activePane="bottomLeft" state="frozen"/>
      <selection sqref="A1:M1"/>
      <selection pane="bottomLeft" activeCell="A3" sqref="A3"/>
    </sheetView>
  </sheetViews>
  <sheetFormatPr baseColWidth="10" defaultColWidth="11.42578125" defaultRowHeight="12.75" x14ac:dyDescent="0.2"/>
  <cols>
    <col min="1" max="1" width="7.5703125" style="161" bestFit="1" customWidth="1"/>
    <col min="2" max="2" width="10.7109375" style="161" customWidth="1"/>
    <col min="3" max="3" width="11.42578125" style="162"/>
    <col min="4" max="4" width="27.42578125" style="162" customWidth="1"/>
    <col min="5" max="5" width="8.7109375" style="162" customWidth="1"/>
    <col min="6" max="7" width="12.7109375" style="162" customWidth="1"/>
    <col min="8" max="8" width="14.42578125" style="162" bestFit="1" customWidth="1"/>
    <col min="9" max="9" width="8.7109375" style="498" customWidth="1"/>
    <col min="10" max="10" width="2.7109375" style="162" customWidth="1"/>
    <col min="11" max="11" width="4.7109375" style="163" customWidth="1"/>
    <col min="12" max="12" width="39.42578125" style="162" customWidth="1"/>
    <col min="13" max="13" width="8.7109375" style="498" customWidth="1"/>
    <col min="14" max="14" width="1.7109375" style="162" customWidth="1"/>
    <col min="15" max="15" width="4.7109375" style="162" customWidth="1"/>
    <col min="16" max="16" width="21.7109375" style="162" customWidth="1"/>
    <col min="17" max="17" width="8.7109375" style="498" customWidth="1"/>
    <col min="18" max="18" width="11.42578125" style="162"/>
    <col min="19" max="16384" width="11.42578125" style="161"/>
  </cols>
  <sheetData>
    <row r="1" spans="1:24" x14ac:dyDescent="0.2">
      <c r="A1" s="275"/>
      <c r="B1" s="276" t="s">
        <v>1</v>
      </c>
      <c r="C1" s="710" t="str">
        <f>IFERROR(IF(ISBLANK('Liste de vos actions'!B10),"",'Liste de vos actions'!B10),"")</f>
        <v/>
      </c>
      <c r="D1" s="711"/>
      <c r="E1" s="706" t="s">
        <v>1159</v>
      </c>
      <c r="F1" s="707"/>
      <c r="G1" s="707"/>
      <c r="H1" s="707"/>
      <c r="I1" s="707"/>
      <c r="J1" s="707"/>
      <c r="K1" s="707"/>
      <c r="L1" s="708"/>
      <c r="M1" s="278"/>
      <c r="N1" s="277"/>
      <c r="O1" s="280"/>
      <c r="P1" s="281"/>
      <c r="Q1" s="282"/>
      <c r="R1" s="283" t="s">
        <v>3</v>
      </c>
      <c r="S1" s="283" t="s">
        <v>4</v>
      </c>
      <c r="T1" s="283" t="s">
        <v>5</v>
      </c>
      <c r="U1" s="283" t="s">
        <v>6</v>
      </c>
      <c r="V1" s="283" t="s">
        <v>7</v>
      </c>
      <c r="W1" s="283" t="s">
        <v>8</v>
      </c>
      <c r="X1" s="275"/>
    </row>
    <row r="2" spans="1:24" x14ac:dyDescent="0.2">
      <c r="A2" s="275"/>
      <c r="B2" s="284"/>
      <c r="C2" s="285"/>
      <c r="D2" s="286"/>
      <c r="E2" s="277"/>
      <c r="F2" s="502"/>
      <c r="G2" s="277"/>
      <c r="H2" s="503"/>
      <c r="I2" s="278"/>
      <c r="J2" s="277"/>
      <c r="K2" s="279"/>
      <c r="L2" s="277"/>
      <c r="M2" s="278"/>
      <c r="N2" s="277"/>
      <c r="O2" s="280"/>
      <c r="P2" s="287" t="s">
        <v>9</v>
      </c>
      <c r="Q2" s="288">
        <f>'Budget Action 3'!$D$75</f>
        <v>0</v>
      </c>
      <c r="R2" s="289">
        <f>'Budget Action 3'!D8</f>
        <v>0</v>
      </c>
      <c r="S2" s="289">
        <f>'Budget Action 3'!D35+'Budget Action 3'!D31</f>
        <v>0</v>
      </c>
      <c r="T2" s="289">
        <f>'Budget Action 3'!D37</f>
        <v>0</v>
      </c>
      <c r="U2" s="289">
        <f>'Budget Action 3'!D45</f>
        <v>0</v>
      </c>
      <c r="V2" s="289">
        <f>'Budget Action 3'!D36</f>
        <v>0</v>
      </c>
      <c r="W2" s="289">
        <f>'Budget Action 3'!D26</f>
        <v>0</v>
      </c>
      <c r="X2" s="275"/>
    </row>
    <row r="3" spans="1:24" x14ac:dyDescent="0.2">
      <c r="A3" s="275"/>
      <c r="B3" s="284"/>
      <c r="C3" s="290"/>
      <c r="D3" s="291" t="s">
        <v>10</v>
      </c>
      <c r="E3" s="528">
        <v>0.35</v>
      </c>
      <c r="F3" s="277"/>
      <c r="G3" s="505" t="s">
        <v>11</v>
      </c>
      <c r="H3" s="506" t="s">
        <v>12</v>
      </c>
      <c r="I3" s="502"/>
      <c r="J3" s="277"/>
      <c r="K3" s="279"/>
      <c r="L3" s="277"/>
      <c r="M3" s="278"/>
      <c r="N3" s="277"/>
      <c r="O3" s="280"/>
      <c r="P3" s="295" t="s">
        <v>13</v>
      </c>
      <c r="Q3" s="296">
        <f>'Budget Action 3'!$D$84</f>
        <v>0</v>
      </c>
      <c r="R3" s="297"/>
      <c r="S3" s="297"/>
      <c r="T3" s="297"/>
      <c r="U3" s="297"/>
      <c r="V3" s="297"/>
      <c r="W3" s="297"/>
      <c r="X3" s="298"/>
    </row>
    <row r="4" spans="1:24" ht="12.75" customHeight="1" x14ac:dyDescent="0.2">
      <c r="A4" s="275"/>
      <c r="B4" s="284"/>
      <c r="C4" s="299"/>
      <c r="D4" s="300" t="s">
        <v>14</v>
      </c>
      <c r="E4" s="672">
        <v>0.57499999999999996</v>
      </c>
      <c r="F4" s="507" t="s">
        <v>15</v>
      </c>
      <c r="G4" s="526">
        <v>9.2100000000000009</v>
      </c>
      <c r="H4" s="527">
        <v>13.57</v>
      </c>
      <c r="I4" s="502"/>
      <c r="J4" s="722" t="s">
        <v>16</v>
      </c>
      <c r="K4" s="722"/>
      <c r="L4" s="722"/>
      <c r="M4" s="278"/>
      <c r="N4" s="277"/>
      <c r="O4" s="280"/>
      <c r="P4" s="303" t="s">
        <v>17</v>
      </c>
      <c r="Q4" s="304">
        <f>'Budget Action 3'!$D$82</f>
        <v>0</v>
      </c>
      <c r="R4" s="297"/>
      <c r="S4" s="297"/>
      <c r="T4" s="297"/>
      <c r="U4" s="297"/>
      <c r="V4" s="297"/>
      <c r="W4" s="297"/>
      <c r="X4" s="298"/>
    </row>
    <row r="5" spans="1:24" x14ac:dyDescent="0.2">
      <c r="A5" s="275"/>
      <c r="B5" s="284"/>
      <c r="C5" s="292"/>
      <c r="D5" s="294" t="s">
        <v>18</v>
      </c>
      <c r="E5" s="528">
        <v>70</v>
      </c>
      <c r="F5" s="507" t="s">
        <v>19</v>
      </c>
      <c r="G5" s="530">
        <v>50</v>
      </c>
      <c r="H5" s="504"/>
      <c r="I5" s="502"/>
      <c r="J5" s="723"/>
      <c r="K5" s="723"/>
      <c r="L5" s="723"/>
      <c r="M5" s="278"/>
      <c r="N5" s="277"/>
      <c r="O5" s="280"/>
      <c r="P5" s="303"/>
      <c r="Q5" s="304"/>
      <c r="R5" s="297"/>
      <c r="S5" s="297"/>
      <c r="T5" s="297"/>
      <c r="U5" s="297"/>
      <c r="V5" s="297"/>
      <c r="W5" s="297"/>
      <c r="X5" s="298"/>
    </row>
    <row r="6" spans="1:24" x14ac:dyDescent="0.2">
      <c r="A6" s="275"/>
      <c r="B6" s="284"/>
      <c r="C6" s="301"/>
      <c r="D6" s="300" t="s">
        <v>20</v>
      </c>
      <c r="E6" s="529">
        <v>160</v>
      </c>
      <c r="F6" s="507" t="s">
        <v>21</v>
      </c>
      <c r="G6" s="508"/>
      <c r="H6" s="531">
        <v>11.07</v>
      </c>
      <c r="I6" s="502"/>
      <c r="J6" s="723"/>
      <c r="K6" s="723"/>
      <c r="L6" s="723"/>
      <c r="M6" s="278"/>
      <c r="N6" s="277"/>
      <c r="O6" s="280"/>
      <c r="P6" s="303"/>
      <c r="Q6" s="304"/>
      <c r="R6" s="297"/>
      <c r="S6" s="297"/>
      <c r="T6" s="297"/>
      <c r="U6" s="297"/>
      <c r="V6" s="297"/>
      <c r="W6" s="297"/>
      <c r="X6" s="298"/>
    </row>
    <row r="7" spans="1:24" x14ac:dyDescent="0.2">
      <c r="A7" s="275"/>
      <c r="B7" s="275"/>
      <c r="C7" s="277"/>
      <c r="D7" s="277"/>
      <c r="E7" s="277"/>
      <c r="F7" s="277"/>
      <c r="G7" s="277"/>
      <c r="H7" s="277"/>
      <c r="I7" s="278"/>
      <c r="J7" s="277"/>
      <c r="K7" s="279"/>
      <c r="L7" s="277"/>
      <c r="M7" s="278"/>
      <c r="N7" s="277"/>
      <c r="O7" s="277"/>
      <c r="P7" s="277"/>
      <c r="Q7" s="278"/>
      <c r="R7" s="277"/>
      <c r="S7" s="275"/>
      <c r="T7" s="275"/>
      <c r="U7" s="275"/>
      <c r="V7" s="275"/>
      <c r="W7" s="275"/>
      <c r="X7" s="275"/>
    </row>
    <row r="8" spans="1:24" x14ac:dyDescent="0.2">
      <c r="A8" s="276" t="str">
        <f t="shared" ref="A8:A78" si="0">IF(ISBLANK($C$1),"",$C$1)</f>
        <v/>
      </c>
      <c r="B8" s="578" t="s">
        <v>22</v>
      </c>
      <c r="C8" s="579"/>
      <c r="D8" s="579"/>
      <c r="E8" s="579"/>
      <c r="F8" s="579" t="s">
        <v>23</v>
      </c>
      <c r="G8" s="579" t="s">
        <v>24</v>
      </c>
      <c r="H8" s="579"/>
      <c r="I8" s="580">
        <f>I9+I15+I16+I22+I29</f>
        <v>0</v>
      </c>
      <c r="J8" s="277"/>
      <c r="K8" s="305"/>
      <c r="L8" s="277"/>
      <c r="M8" s="306"/>
      <c r="N8" s="277"/>
      <c r="O8" s="307"/>
      <c r="P8" s="277"/>
      <c r="Q8" s="306"/>
      <c r="R8" s="277"/>
      <c r="S8" s="275"/>
      <c r="T8" s="275"/>
      <c r="U8" s="275"/>
      <c r="V8" s="275"/>
      <c r="W8" s="275"/>
      <c r="X8" s="275"/>
    </row>
    <row r="9" spans="1:24" x14ac:dyDescent="0.2">
      <c r="A9" s="276" t="str">
        <f t="shared" si="0"/>
        <v/>
      </c>
      <c r="B9" s="308"/>
      <c r="C9" s="309" t="s">
        <v>25</v>
      </c>
      <c r="D9" s="309"/>
      <c r="E9" s="310"/>
      <c r="F9" s="311">
        <f>$G$4</f>
        <v>9.2100000000000009</v>
      </c>
      <c r="G9" s="311">
        <f>$H$4</f>
        <v>13.57</v>
      </c>
      <c r="H9" s="312" t="s">
        <v>26</v>
      </c>
      <c r="I9" s="313">
        <f>SUM(E11:E14)*G9</f>
        <v>0</v>
      </c>
      <c r="J9" s="277"/>
      <c r="K9" s="314">
        <v>64</v>
      </c>
      <c r="L9" s="315" t="s">
        <v>27</v>
      </c>
      <c r="M9" s="306"/>
      <c r="N9" s="277"/>
      <c r="O9" s="307"/>
      <c r="P9" s="277"/>
      <c r="Q9" s="306"/>
      <c r="R9" s="719" t="s">
        <v>28</v>
      </c>
      <c r="S9" s="720"/>
      <c r="T9" s="720"/>
      <c r="U9" s="721"/>
      <c r="V9" s="275"/>
      <c r="W9" s="275"/>
      <c r="X9" s="275"/>
    </row>
    <row r="10" spans="1:24" x14ac:dyDescent="0.2">
      <c r="A10" s="276" t="str">
        <f t="shared" si="0"/>
        <v/>
      </c>
      <c r="B10" s="316"/>
      <c r="C10" s="317"/>
      <c r="D10" s="318" t="s">
        <v>29</v>
      </c>
      <c r="E10" s="319"/>
      <c r="F10" s="320" t="s">
        <v>30</v>
      </c>
      <c r="G10" s="320" t="s">
        <v>31</v>
      </c>
      <c r="H10" s="321" t="s">
        <v>32</v>
      </c>
      <c r="I10" s="322">
        <f>SUM(E11:E14)*F9</f>
        <v>0</v>
      </c>
      <c r="J10" s="277"/>
      <c r="K10" s="323">
        <v>641</v>
      </c>
      <c r="L10" s="277" t="s">
        <v>33</v>
      </c>
      <c r="M10" s="306" t="str">
        <f>IF(A10="","",(I10))</f>
        <v/>
      </c>
      <c r="N10" s="277"/>
      <c r="O10" s="307"/>
      <c r="P10" s="277"/>
      <c r="Q10" s="306"/>
      <c r="R10" s="713" t="s">
        <v>34</v>
      </c>
      <c r="S10" s="714"/>
      <c r="T10" s="714"/>
      <c r="U10" s="715"/>
      <c r="V10" s="275"/>
      <c r="W10" s="275"/>
      <c r="X10" s="275"/>
    </row>
    <row r="11" spans="1:24" x14ac:dyDescent="0.2">
      <c r="A11" s="276" t="str">
        <f t="shared" si="0"/>
        <v/>
      </c>
      <c r="B11" s="316"/>
      <c r="C11" s="317"/>
      <c r="D11" s="324" t="s">
        <v>35</v>
      </c>
      <c r="E11" s="325">
        <f>F11*G11</f>
        <v>0</v>
      </c>
      <c r="F11" s="499">
        <v>0</v>
      </c>
      <c r="G11" s="499">
        <v>0</v>
      </c>
      <c r="H11" s="321" t="s">
        <v>36</v>
      </c>
      <c r="I11" s="322">
        <f>I9-I10</f>
        <v>0</v>
      </c>
      <c r="J11" s="277"/>
      <c r="K11" s="323">
        <v>645</v>
      </c>
      <c r="L11" s="327" t="s">
        <v>37</v>
      </c>
      <c r="M11" s="306" t="str">
        <f>IF(A11="","",(I11))</f>
        <v/>
      </c>
      <c r="N11" s="277"/>
      <c r="O11" s="307"/>
      <c r="P11" s="277"/>
      <c r="Q11" s="306"/>
      <c r="R11" s="716"/>
      <c r="S11" s="717"/>
      <c r="T11" s="717"/>
      <c r="U11" s="718"/>
      <c r="V11" s="275"/>
      <c r="W11" s="275"/>
      <c r="X11" s="275"/>
    </row>
    <row r="12" spans="1:24" x14ac:dyDescent="0.2">
      <c r="A12" s="276" t="str">
        <f t="shared" si="0"/>
        <v/>
      </c>
      <c r="B12" s="316"/>
      <c r="C12" s="317"/>
      <c r="D12" s="324" t="s">
        <v>38</v>
      </c>
      <c r="E12" s="567">
        <f>E11*0.2</f>
        <v>0</v>
      </c>
      <c r="F12" s="317"/>
      <c r="G12" s="317"/>
      <c r="H12" s="317"/>
      <c r="I12" s="329"/>
      <c r="J12" s="277"/>
      <c r="K12" s="305"/>
      <c r="L12" s="277"/>
      <c r="M12" s="306"/>
      <c r="N12" s="277"/>
      <c r="O12" s="307"/>
      <c r="P12" s="277"/>
      <c r="Q12" s="306"/>
      <c r="R12" s="277"/>
      <c r="S12" s="275"/>
      <c r="T12" s="275"/>
      <c r="U12" s="275"/>
      <c r="V12" s="275"/>
      <c r="W12" s="275"/>
      <c r="X12" s="275"/>
    </row>
    <row r="13" spans="1:24" x14ac:dyDescent="0.2">
      <c r="A13" s="276" t="str">
        <f t="shared" si="0"/>
        <v/>
      </c>
      <c r="B13" s="316"/>
      <c r="C13" s="317"/>
      <c r="D13" s="324" t="s">
        <v>39</v>
      </c>
      <c r="E13" s="271">
        <v>0</v>
      </c>
      <c r="F13" s="317"/>
      <c r="G13" s="317"/>
      <c r="H13" s="317"/>
      <c r="I13" s="329"/>
      <c r="J13" s="277"/>
      <c r="K13" s="305"/>
      <c r="L13" s="277"/>
      <c r="M13" s="306"/>
      <c r="N13" s="277"/>
      <c r="O13" s="307"/>
      <c r="P13" s="277"/>
      <c r="Q13" s="306"/>
      <c r="R13" s="277"/>
      <c r="S13" s="275"/>
      <c r="T13" s="275"/>
      <c r="U13" s="275"/>
      <c r="V13" s="275"/>
      <c r="W13" s="275"/>
      <c r="X13" s="275"/>
    </row>
    <row r="14" spans="1:24" x14ac:dyDescent="0.2">
      <c r="A14" s="276" t="str">
        <f t="shared" si="0"/>
        <v/>
      </c>
      <c r="B14" s="316"/>
      <c r="C14" s="317"/>
      <c r="D14" s="324" t="s">
        <v>40</v>
      </c>
      <c r="E14" s="271">
        <v>0</v>
      </c>
      <c r="F14" s="317"/>
      <c r="G14" s="317"/>
      <c r="H14" s="317"/>
      <c r="I14" s="329"/>
      <c r="J14" s="277"/>
      <c r="K14" s="305"/>
      <c r="L14" s="277"/>
      <c r="M14" s="306"/>
      <c r="N14" s="277"/>
      <c r="O14" s="307"/>
      <c r="P14" s="277"/>
      <c r="Q14" s="306"/>
      <c r="R14" s="277"/>
      <c r="S14" s="275"/>
      <c r="T14" s="275"/>
      <c r="U14" s="275"/>
      <c r="V14" s="275"/>
      <c r="W14" s="275"/>
      <c r="X14" s="275"/>
    </row>
    <row r="15" spans="1:24" x14ac:dyDescent="0.2">
      <c r="A15" s="276" t="str">
        <f t="shared" si="0"/>
        <v/>
      </c>
      <c r="B15" s="330"/>
      <c r="C15" s="331"/>
      <c r="D15" s="332" t="s">
        <v>41</v>
      </c>
      <c r="E15" s="333" t="s">
        <v>42</v>
      </c>
      <c r="F15" s="272">
        <v>0</v>
      </c>
      <c r="G15" s="335">
        <f>E4</f>
        <v>0.57499999999999996</v>
      </c>
      <c r="H15" s="331"/>
      <c r="I15" s="336">
        <f>F15*G15</f>
        <v>0</v>
      </c>
      <c r="J15" s="277"/>
      <c r="K15" s="323">
        <v>625</v>
      </c>
      <c r="L15" s="277" t="s">
        <v>43</v>
      </c>
      <c r="M15" s="306" t="str">
        <f>IF(A15="","",(I15))</f>
        <v/>
      </c>
      <c r="N15" s="277"/>
      <c r="O15" s="307"/>
      <c r="P15" s="277"/>
      <c r="Q15" s="306"/>
      <c r="R15" s="277"/>
      <c r="S15" s="275"/>
      <c r="T15" s="275"/>
      <c r="U15" s="275"/>
      <c r="V15" s="275"/>
      <c r="W15" s="275"/>
      <c r="X15" s="275"/>
    </row>
    <row r="16" spans="1:24" x14ac:dyDescent="0.2">
      <c r="A16" s="276" t="str">
        <f t="shared" si="0"/>
        <v/>
      </c>
      <c r="B16" s="308"/>
      <c r="C16" s="309" t="s">
        <v>19</v>
      </c>
      <c r="D16" s="309"/>
      <c r="E16" s="310"/>
      <c r="F16" s="311">
        <f>$G$5</f>
        <v>50</v>
      </c>
      <c r="G16" s="317"/>
      <c r="H16" s="312" t="s">
        <v>44</v>
      </c>
      <c r="I16" s="313">
        <f>SUM(E18:E21)*F16</f>
        <v>0</v>
      </c>
      <c r="J16" s="277"/>
      <c r="K16" s="314">
        <v>62</v>
      </c>
      <c r="L16" s="315" t="s">
        <v>45</v>
      </c>
      <c r="M16" s="306"/>
      <c r="N16" s="277"/>
      <c r="O16" s="307"/>
      <c r="P16" s="277"/>
      <c r="Q16" s="306"/>
      <c r="R16" s="277"/>
      <c r="S16" s="275"/>
      <c r="T16" s="275"/>
      <c r="U16" s="275"/>
      <c r="V16" s="275"/>
      <c r="W16" s="275"/>
      <c r="X16" s="275"/>
    </row>
    <row r="17" spans="1:24" x14ac:dyDescent="0.2">
      <c r="A17" s="276" t="str">
        <f t="shared" si="0"/>
        <v/>
      </c>
      <c r="B17" s="316"/>
      <c r="C17" s="317"/>
      <c r="D17" s="318" t="s">
        <v>29</v>
      </c>
      <c r="E17" s="319"/>
      <c r="F17" s="320" t="s">
        <v>30</v>
      </c>
      <c r="G17" s="320" t="s">
        <v>31</v>
      </c>
      <c r="H17" s="317"/>
      <c r="I17" s="337"/>
      <c r="J17" s="277"/>
      <c r="K17" s="323">
        <v>621</v>
      </c>
      <c r="L17" s="277" t="s">
        <v>46</v>
      </c>
      <c r="M17" s="306" t="str">
        <f>IF(A17="","",(I16))</f>
        <v/>
      </c>
      <c r="N17" s="277"/>
      <c r="O17" s="307"/>
      <c r="P17" s="277"/>
      <c r="Q17" s="306"/>
      <c r="R17" s="277"/>
      <c r="S17" s="275"/>
      <c r="T17" s="275"/>
      <c r="U17" s="275"/>
      <c r="V17" s="275"/>
      <c r="W17" s="275"/>
      <c r="X17" s="275"/>
    </row>
    <row r="18" spans="1:24" x14ac:dyDescent="0.2">
      <c r="A18" s="276" t="str">
        <f t="shared" si="0"/>
        <v/>
      </c>
      <c r="B18" s="316"/>
      <c r="C18" s="317"/>
      <c r="D18" s="324" t="s">
        <v>35</v>
      </c>
      <c r="E18" s="325">
        <f>F18*G18</f>
        <v>0</v>
      </c>
      <c r="F18" s="499">
        <v>0</v>
      </c>
      <c r="G18" s="499">
        <v>0</v>
      </c>
      <c r="H18" s="317"/>
      <c r="I18" s="337"/>
      <c r="J18" s="277"/>
      <c r="K18" s="305"/>
      <c r="L18" s="277"/>
      <c r="M18" s="306"/>
      <c r="N18" s="277"/>
      <c r="O18" s="307"/>
      <c r="P18" s="277"/>
      <c r="Q18" s="306"/>
      <c r="R18" s="277"/>
      <c r="S18" s="275"/>
      <c r="T18" s="275"/>
      <c r="U18" s="275"/>
      <c r="V18" s="275"/>
      <c r="W18" s="275"/>
      <c r="X18" s="275"/>
    </row>
    <row r="19" spans="1:24" x14ac:dyDescent="0.2">
      <c r="A19" s="276" t="str">
        <f t="shared" si="0"/>
        <v/>
      </c>
      <c r="B19" s="316"/>
      <c r="C19" s="317"/>
      <c r="D19" s="324" t="s">
        <v>38</v>
      </c>
      <c r="E19" s="567">
        <v>0</v>
      </c>
      <c r="F19" s="338" t="s">
        <v>47</v>
      </c>
      <c r="G19" s="317"/>
      <c r="H19" s="317"/>
      <c r="I19" s="329"/>
      <c r="J19" s="277"/>
      <c r="K19" s="305"/>
      <c r="L19" s="277"/>
      <c r="M19" s="306"/>
      <c r="N19" s="277"/>
      <c r="O19" s="307"/>
      <c r="P19" s="277"/>
      <c r="Q19" s="306"/>
      <c r="R19" s="277"/>
      <c r="S19" s="275"/>
      <c r="T19" s="275"/>
      <c r="U19" s="275"/>
      <c r="V19" s="275"/>
      <c r="W19" s="275"/>
      <c r="X19" s="275"/>
    </row>
    <row r="20" spans="1:24" x14ac:dyDescent="0.2">
      <c r="A20" s="276" t="str">
        <f t="shared" si="0"/>
        <v/>
      </c>
      <c r="B20" s="316"/>
      <c r="C20" s="317"/>
      <c r="D20" s="324" t="s">
        <v>39</v>
      </c>
      <c r="E20" s="271">
        <v>0</v>
      </c>
      <c r="F20" s="317"/>
      <c r="G20" s="317"/>
      <c r="H20" s="317"/>
      <c r="I20" s="329"/>
      <c r="J20" s="277"/>
      <c r="K20" s="305"/>
      <c r="L20" s="277"/>
      <c r="M20" s="306"/>
      <c r="N20" s="277"/>
      <c r="O20" s="307"/>
      <c r="P20" s="277"/>
      <c r="Q20" s="306"/>
      <c r="R20" s="277"/>
      <c r="S20" s="275"/>
      <c r="T20" s="275"/>
      <c r="U20" s="275"/>
      <c r="V20" s="275"/>
      <c r="W20" s="275"/>
      <c r="X20" s="275"/>
    </row>
    <row r="21" spans="1:24" x14ac:dyDescent="0.2">
      <c r="A21" s="276" t="str">
        <f t="shared" si="0"/>
        <v/>
      </c>
      <c r="B21" s="316"/>
      <c r="C21" s="317"/>
      <c r="D21" s="324" t="s">
        <v>40</v>
      </c>
      <c r="E21" s="271">
        <v>0</v>
      </c>
      <c r="F21" s="317"/>
      <c r="G21" s="317"/>
      <c r="H21" s="317"/>
      <c r="I21" s="329"/>
      <c r="J21" s="277"/>
      <c r="K21" s="305"/>
      <c r="L21" s="277"/>
      <c r="M21" s="306"/>
      <c r="N21" s="277"/>
      <c r="O21" s="307"/>
      <c r="P21" s="277"/>
      <c r="Q21" s="306"/>
      <c r="R21" s="277"/>
      <c r="S21" s="275"/>
      <c r="T21" s="275"/>
      <c r="U21" s="275"/>
      <c r="V21" s="275"/>
      <c r="W21" s="275"/>
      <c r="X21" s="275"/>
    </row>
    <row r="22" spans="1:24" x14ac:dyDescent="0.2">
      <c r="A22" s="276" t="str">
        <f t="shared" si="0"/>
        <v/>
      </c>
      <c r="B22" s="330"/>
      <c r="C22" s="331"/>
      <c r="D22" s="332" t="s">
        <v>41</v>
      </c>
      <c r="E22" s="333" t="s">
        <v>42</v>
      </c>
      <c r="F22" s="271">
        <v>0</v>
      </c>
      <c r="G22" s="339">
        <f>E4</f>
        <v>0.57499999999999996</v>
      </c>
      <c r="H22" s="331"/>
      <c r="I22" s="336">
        <f>F22*G22</f>
        <v>0</v>
      </c>
      <c r="J22" s="277"/>
      <c r="K22" s="323">
        <v>625</v>
      </c>
      <c r="L22" s="277" t="s">
        <v>43</v>
      </c>
      <c r="M22" s="306" t="str">
        <f t="shared" ref="M22" si="1">IF(A22="","",(I22))</f>
        <v/>
      </c>
      <c r="N22" s="277"/>
      <c r="O22" s="307"/>
      <c r="P22" s="277"/>
      <c r="Q22" s="306"/>
      <c r="R22" s="277"/>
      <c r="S22" s="275"/>
      <c r="T22" s="275"/>
      <c r="U22" s="275"/>
      <c r="V22" s="275"/>
      <c r="W22" s="275"/>
      <c r="X22" s="275"/>
    </row>
    <row r="23" spans="1:24" x14ac:dyDescent="0.2">
      <c r="A23" s="276" t="str">
        <f t="shared" si="0"/>
        <v/>
      </c>
      <c r="B23" s="308"/>
      <c r="C23" s="309" t="s">
        <v>48</v>
      </c>
      <c r="D23" s="309"/>
      <c r="E23" s="310"/>
      <c r="F23" s="340"/>
      <c r="G23" s="341">
        <f>$H$6</f>
        <v>11.07</v>
      </c>
      <c r="H23" s="312" t="s">
        <v>49</v>
      </c>
      <c r="I23" s="313">
        <f>SUM(E25:E28)*G23</f>
        <v>0</v>
      </c>
      <c r="J23" s="277"/>
      <c r="K23" s="342">
        <v>864</v>
      </c>
      <c r="L23" s="343" t="s">
        <v>50</v>
      </c>
      <c r="M23" s="306" t="str">
        <f>IF(A23="","",(I23))</f>
        <v/>
      </c>
      <c r="N23" s="344"/>
      <c r="O23" s="305">
        <v>875</v>
      </c>
      <c r="P23" s="277" t="s">
        <v>51</v>
      </c>
      <c r="Q23" s="345" t="str">
        <f>IF(A23="","",(I23))</f>
        <v/>
      </c>
      <c r="R23" s="277"/>
      <c r="S23" s="275"/>
      <c r="T23" s="275"/>
      <c r="U23" s="275"/>
      <c r="V23" s="275"/>
      <c r="W23" s="275"/>
      <c r="X23" s="275"/>
    </row>
    <row r="24" spans="1:24" x14ac:dyDescent="0.2">
      <c r="A24" s="276" t="str">
        <f t="shared" si="0"/>
        <v/>
      </c>
      <c r="B24" s="316"/>
      <c r="C24" s="317"/>
      <c r="D24" s="318" t="s">
        <v>29</v>
      </c>
      <c r="E24" s="319"/>
      <c r="F24" s="320" t="s">
        <v>30</v>
      </c>
      <c r="G24" s="320" t="s">
        <v>31</v>
      </c>
      <c r="H24" s="346"/>
      <c r="I24" s="347"/>
      <c r="J24" s="277"/>
      <c r="K24" s="305"/>
      <c r="L24" s="277"/>
      <c r="M24" s="306"/>
      <c r="N24" s="277"/>
      <c r="O24" s="305"/>
      <c r="P24" s="277"/>
      <c r="Q24" s="306"/>
      <c r="R24" s="277"/>
      <c r="S24" s="275"/>
      <c r="T24" s="275"/>
      <c r="U24" s="275"/>
      <c r="V24" s="275"/>
      <c r="W24" s="275"/>
      <c r="X24" s="275"/>
    </row>
    <row r="25" spans="1:24" x14ac:dyDescent="0.2">
      <c r="A25" s="276" t="str">
        <f t="shared" si="0"/>
        <v/>
      </c>
      <c r="B25" s="316"/>
      <c r="C25" s="317"/>
      <c r="D25" s="324" t="s">
        <v>35</v>
      </c>
      <c r="E25" s="325">
        <f>F25*G25</f>
        <v>0</v>
      </c>
      <c r="F25" s="499">
        <v>0</v>
      </c>
      <c r="G25" s="499">
        <v>0</v>
      </c>
      <c r="H25" s="346"/>
      <c r="I25" s="347"/>
      <c r="J25" s="277"/>
      <c r="K25" s="305"/>
      <c r="L25" s="277"/>
      <c r="M25" s="306"/>
      <c r="N25" s="277"/>
      <c r="O25" s="305"/>
      <c r="P25" s="277"/>
      <c r="Q25" s="306"/>
      <c r="R25" s="277"/>
      <c r="S25" s="275"/>
      <c r="T25" s="275"/>
      <c r="U25" s="275"/>
      <c r="V25" s="275"/>
      <c r="W25" s="275"/>
      <c r="X25" s="275"/>
    </row>
    <row r="26" spans="1:24" x14ac:dyDescent="0.2">
      <c r="A26" s="276" t="str">
        <f t="shared" si="0"/>
        <v/>
      </c>
      <c r="B26" s="316"/>
      <c r="C26" s="317"/>
      <c r="D26" s="324" t="s">
        <v>38</v>
      </c>
      <c r="E26" s="567">
        <f>0.2*E25</f>
        <v>0</v>
      </c>
      <c r="F26" s="317"/>
      <c r="G26" s="317"/>
      <c r="H26" s="317"/>
      <c r="I26" s="329"/>
      <c r="J26" s="277"/>
      <c r="K26" s="305"/>
      <c r="L26" s="277"/>
      <c r="M26" s="306"/>
      <c r="N26" s="277"/>
      <c r="O26" s="305"/>
      <c r="P26" s="277"/>
      <c r="Q26" s="306"/>
      <c r="R26" s="277"/>
      <c r="S26" s="275"/>
      <c r="T26" s="275"/>
      <c r="U26" s="275"/>
      <c r="V26" s="275"/>
      <c r="W26" s="275"/>
      <c r="X26" s="275"/>
    </row>
    <row r="27" spans="1:24" x14ac:dyDescent="0.2">
      <c r="A27" s="276" t="str">
        <f t="shared" si="0"/>
        <v/>
      </c>
      <c r="B27" s="316"/>
      <c r="C27" s="317"/>
      <c r="D27" s="324" t="s">
        <v>39</v>
      </c>
      <c r="E27" s="271">
        <v>0</v>
      </c>
      <c r="F27" s="317"/>
      <c r="G27" s="317"/>
      <c r="H27" s="317"/>
      <c r="I27" s="329"/>
      <c r="J27" s="277"/>
      <c r="K27" s="305"/>
      <c r="L27" s="277"/>
      <c r="M27" s="306"/>
      <c r="N27" s="277"/>
      <c r="O27" s="305"/>
      <c r="P27" s="277"/>
      <c r="Q27" s="306"/>
      <c r="R27" s="277"/>
      <c r="S27" s="275"/>
      <c r="T27" s="275"/>
      <c r="U27" s="275"/>
      <c r="V27" s="275"/>
      <c r="W27" s="275"/>
      <c r="X27" s="275"/>
    </row>
    <row r="28" spans="1:24" x14ac:dyDescent="0.2">
      <c r="A28" s="276" t="str">
        <f t="shared" si="0"/>
        <v/>
      </c>
      <c r="B28" s="316"/>
      <c r="C28" s="317"/>
      <c r="D28" s="324" t="s">
        <v>40</v>
      </c>
      <c r="E28" s="271">
        <v>0</v>
      </c>
      <c r="F28" s="317"/>
      <c r="G28" s="317"/>
      <c r="H28" s="317"/>
      <c r="I28" s="329"/>
      <c r="J28" s="277"/>
      <c r="K28" s="305"/>
      <c r="L28" s="277"/>
      <c r="M28" s="306"/>
      <c r="N28" s="277"/>
      <c r="O28" s="305"/>
      <c r="P28" s="277"/>
      <c r="Q28" s="306"/>
      <c r="R28" s="277"/>
      <c r="S28" s="275"/>
      <c r="T28" s="275"/>
      <c r="U28" s="275"/>
      <c r="V28" s="275"/>
      <c r="W28" s="275"/>
      <c r="X28" s="275"/>
    </row>
    <row r="29" spans="1:24" x14ac:dyDescent="0.2">
      <c r="A29" s="276" t="str">
        <f t="shared" si="0"/>
        <v/>
      </c>
      <c r="B29" s="330"/>
      <c r="C29" s="331"/>
      <c r="D29" s="332" t="s">
        <v>52</v>
      </c>
      <c r="E29" s="333" t="s">
        <v>42</v>
      </c>
      <c r="F29" s="271">
        <v>0</v>
      </c>
      <c r="G29" s="339">
        <f>E3</f>
        <v>0.35</v>
      </c>
      <c r="H29" s="331"/>
      <c r="I29" s="336">
        <f>F29*G29</f>
        <v>0</v>
      </c>
      <c r="J29" s="277"/>
      <c r="K29" s="323">
        <v>625</v>
      </c>
      <c r="L29" s="277" t="s">
        <v>43</v>
      </c>
      <c r="M29" s="306" t="str">
        <f>IF(A29="","",(I29))</f>
        <v/>
      </c>
      <c r="N29" s="277"/>
      <c r="O29" s="305"/>
      <c r="P29" s="277"/>
      <c r="Q29" s="306"/>
      <c r="R29" s="277"/>
      <c r="S29" s="275"/>
      <c r="T29" s="275"/>
      <c r="U29" s="275"/>
      <c r="V29" s="275"/>
      <c r="W29" s="275"/>
      <c r="X29" s="275"/>
    </row>
    <row r="30" spans="1:24" x14ac:dyDescent="0.2">
      <c r="A30" s="276" t="str">
        <f t="shared" si="0"/>
        <v/>
      </c>
      <c r="B30" s="348" t="s">
        <v>53</v>
      </c>
      <c r="C30" s="349"/>
      <c r="D30" s="349"/>
      <c r="E30" s="349"/>
      <c r="F30" s="350"/>
      <c r="G30" s="350"/>
      <c r="H30" s="349"/>
      <c r="I30" s="577">
        <f>I31+I39+I49+I50+I51+I52</f>
        <v>0</v>
      </c>
      <c r="J30" s="277"/>
      <c r="K30" s="305"/>
      <c r="L30" s="277"/>
      <c r="M30" s="306"/>
      <c r="N30" s="277"/>
      <c r="O30" s="305"/>
      <c r="P30" s="277"/>
      <c r="Q30" s="306"/>
      <c r="R30" s="277"/>
      <c r="S30" s="275"/>
      <c r="T30" s="275"/>
      <c r="U30" s="275"/>
      <c r="V30" s="275"/>
      <c r="W30" s="275"/>
      <c r="X30" s="275"/>
    </row>
    <row r="31" spans="1:24" x14ac:dyDescent="0.2">
      <c r="A31" s="276" t="str">
        <f t="shared" si="0"/>
        <v/>
      </c>
      <c r="B31" s="351"/>
      <c r="C31" s="352" t="s">
        <v>54</v>
      </c>
      <c r="D31" s="353"/>
      <c r="E31" s="354"/>
      <c r="F31" s="311">
        <f>$G$4</f>
        <v>9.2100000000000009</v>
      </c>
      <c r="G31" s="311">
        <f>$H$4</f>
        <v>13.57</v>
      </c>
      <c r="H31" s="355" t="s">
        <v>26</v>
      </c>
      <c r="I31" s="356">
        <f>E33*G31</f>
        <v>0</v>
      </c>
      <c r="J31" s="277"/>
      <c r="K31" s="314">
        <v>64</v>
      </c>
      <c r="L31" s="315" t="s">
        <v>27</v>
      </c>
      <c r="M31" s="306"/>
      <c r="N31" s="277"/>
      <c r="O31" s="305"/>
      <c r="P31" s="277"/>
      <c r="Q31" s="306"/>
      <c r="R31" s="277"/>
      <c r="S31" s="275"/>
      <c r="T31" s="275"/>
      <c r="U31" s="275"/>
      <c r="V31" s="275"/>
      <c r="W31" s="275"/>
      <c r="X31" s="275"/>
    </row>
    <row r="32" spans="1:24" x14ac:dyDescent="0.2">
      <c r="A32" s="276" t="str">
        <f t="shared" si="0"/>
        <v/>
      </c>
      <c r="B32" s="357"/>
      <c r="C32" s="358"/>
      <c r="D32" s="359" t="s">
        <v>55</v>
      </c>
      <c r="E32" s="712" t="s">
        <v>56</v>
      </c>
      <c r="F32" s="712"/>
      <c r="G32" s="712"/>
      <c r="H32" s="360" t="s">
        <v>32</v>
      </c>
      <c r="I32" s="361">
        <f>E33*F31</f>
        <v>0</v>
      </c>
      <c r="J32" s="277"/>
      <c r="K32" s="323">
        <v>641</v>
      </c>
      <c r="L32" s="277" t="s">
        <v>33</v>
      </c>
      <c r="M32" s="306" t="str">
        <f t="shared" ref="M32:M37" si="2">IF(A32="","",(I32))</f>
        <v/>
      </c>
      <c r="N32" s="277"/>
      <c r="O32" s="305"/>
      <c r="P32" s="277"/>
      <c r="Q32" s="306"/>
      <c r="R32" s="277"/>
      <c r="S32" s="275"/>
      <c r="T32" s="275"/>
      <c r="U32" s="275"/>
      <c r="V32" s="275"/>
      <c r="W32" s="275"/>
      <c r="X32" s="275"/>
    </row>
    <row r="33" spans="1:24" x14ac:dyDescent="0.2">
      <c r="A33" s="276" t="str">
        <f t="shared" si="0"/>
        <v/>
      </c>
      <c r="B33" s="357"/>
      <c r="C33" s="358"/>
      <c r="D33" s="362" t="s">
        <v>57</v>
      </c>
      <c r="E33" s="271">
        <v>0</v>
      </c>
      <c r="F33" s="358"/>
      <c r="G33" s="358"/>
      <c r="H33" s="360" t="s">
        <v>36</v>
      </c>
      <c r="I33" s="361">
        <f>I31-I32</f>
        <v>0</v>
      </c>
      <c r="J33" s="277"/>
      <c r="K33" s="323">
        <v>645</v>
      </c>
      <c r="L33" s="327" t="s">
        <v>37</v>
      </c>
      <c r="M33" s="306" t="str">
        <f t="shared" si="2"/>
        <v/>
      </c>
      <c r="N33" s="277"/>
      <c r="O33" s="305"/>
      <c r="P33" s="277"/>
      <c r="Q33" s="306"/>
      <c r="R33" s="277"/>
      <c r="S33" s="275"/>
      <c r="T33" s="275"/>
      <c r="U33" s="275"/>
      <c r="V33" s="275"/>
      <c r="W33" s="275"/>
      <c r="X33" s="275"/>
    </row>
    <row r="34" spans="1:24" x14ac:dyDescent="0.2">
      <c r="A34" s="276" t="str">
        <f t="shared" si="0"/>
        <v/>
      </c>
      <c r="B34" s="357"/>
      <c r="C34" s="358"/>
      <c r="D34" s="362" t="s">
        <v>58</v>
      </c>
      <c r="E34" s="271">
        <v>0</v>
      </c>
      <c r="F34" s="358"/>
      <c r="G34" s="358"/>
      <c r="H34" s="358"/>
      <c r="I34" s="363">
        <f>E34</f>
        <v>0</v>
      </c>
      <c r="J34" s="277"/>
      <c r="K34" s="305">
        <v>6228</v>
      </c>
      <c r="L34" s="277" t="s">
        <v>59</v>
      </c>
      <c r="M34" s="306" t="str">
        <f t="shared" si="2"/>
        <v/>
      </c>
      <c r="N34" s="277"/>
      <c r="O34" s="305"/>
      <c r="P34" s="277"/>
      <c r="Q34" s="306"/>
      <c r="R34" s="277"/>
      <c r="S34" s="275"/>
      <c r="T34" s="275"/>
      <c r="U34" s="275"/>
      <c r="V34" s="275"/>
      <c r="W34" s="275"/>
      <c r="X34" s="275"/>
    </row>
    <row r="35" spans="1:24" x14ac:dyDescent="0.2">
      <c r="A35" s="276" t="str">
        <f t="shared" si="0"/>
        <v/>
      </c>
      <c r="B35" s="357"/>
      <c r="C35" s="358"/>
      <c r="D35" s="362" t="s">
        <v>60</v>
      </c>
      <c r="E35" s="271">
        <v>0</v>
      </c>
      <c r="F35" s="358"/>
      <c r="G35" s="358"/>
      <c r="H35" s="358"/>
      <c r="I35" s="363">
        <f>E35</f>
        <v>0</v>
      </c>
      <c r="J35" s="277"/>
      <c r="K35" s="364">
        <v>6182</v>
      </c>
      <c r="L35" s="365" t="s">
        <v>61</v>
      </c>
      <c r="M35" s="306" t="str">
        <f t="shared" si="2"/>
        <v/>
      </c>
      <c r="N35" s="277"/>
      <c r="O35" s="305"/>
      <c r="P35" s="277"/>
      <c r="Q35" s="306"/>
      <c r="R35" s="277"/>
      <c r="S35" s="275"/>
      <c r="T35" s="275"/>
      <c r="U35" s="275"/>
      <c r="V35" s="275"/>
      <c r="W35" s="275"/>
      <c r="X35" s="275"/>
    </row>
    <row r="36" spans="1:24" x14ac:dyDescent="0.2">
      <c r="A36" s="276" t="str">
        <f t="shared" si="0"/>
        <v/>
      </c>
      <c r="B36" s="357"/>
      <c r="C36" s="358"/>
      <c r="D36" s="362" t="s">
        <v>62</v>
      </c>
      <c r="E36" s="366" t="s">
        <v>42</v>
      </c>
      <c r="F36" s="499">
        <v>0</v>
      </c>
      <c r="G36" s="367">
        <f>E4</f>
        <v>0.57499999999999996</v>
      </c>
      <c r="H36" s="358"/>
      <c r="I36" s="363">
        <f>F36*G36</f>
        <v>0</v>
      </c>
      <c r="J36" s="277"/>
      <c r="K36" s="323">
        <v>625</v>
      </c>
      <c r="L36" s="277" t="s">
        <v>43</v>
      </c>
      <c r="M36" s="306" t="str">
        <f t="shared" si="2"/>
        <v/>
      </c>
      <c r="N36" s="277"/>
      <c r="O36" s="305"/>
      <c r="P36" s="277"/>
      <c r="Q36" s="306"/>
      <c r="R36" s="277"/>
      <c r="S36" s="275"/>
      <c r="T36" s="275"/>
      <c r="U36" s="275"/>
      <c r="V36" s="275"/>
      <c r="W36" s="275"/>
      <c r="X36" s="275"/>
    </row>
    <row r="37" spans="1:24" x14ac:dyDescent="0.2">
      <c r="A37" s="276" t="str">
        <f t="shared" si="0"/>
        <v/>
      </c>
      <c r="B37" s="357"/>
      <c r="C37" s="358"/>
      <c r="D37" s="362" t="s">
        <v>63</v>
      </c>
      <c r="E37" s="366"/>
      <c r="F37" s="499">
        <v>0</v>
      </c>
      <c r="G37" s="367">
        <f>E5</f>
        <v>70</v>
      </c>
      <c r="H37" s="358"/>
      <c r="I37" s="363">
        <f>F37*G37</f>
        <v>0</v>
      </c>
      <c r="J37" s="277"/>
      <c r="K37" s="323">
        <v>625</v>
      </c>
      <c r="L37" s="277" t="s">
        <v>43</v>
      </c>
      <c r="M37" s="306" t="str">
        <f t="shared" si="2"/>
        <v/>
      </c>
      <c r="N37" s="277"/>
      <c r="O37" s="305"/>
      <c r="P37" s="277"/>
      <c r="Q37" s="306"/>
      <c r="R37" s="277"/>
      <c r="S37" s="275"/>
      <c r="T37" s="275"/>
      <c r="U37" s="275"/>
      <c r="V37" s="275"/>
      <c r="W37" s="275"/>
      <c r="X37" s="275"/>
    </row>
    <row r="38" spans="1:24" x14ac:dyDescent="0.2">
      <c r="A38" s="276" t="str">
        <f t="shared" si="0"/>
        <v/>
      </c>
      <c r="B38" s="368"/>
      <c r="C38" s="369"/>
      <c r="D38" s="370" t="s">
        <v>64</v>
      </c>
      <c r="E38" s="272">
        <v>0</v>
      </c>
      <c r="F38" s="369"/>
      <c r="G38" s="369"/>
      <c r="H38" s="369"/>
      <c r="I38" s="371">
        <f>E38</f>
        <v>0</v>
      </c>
      <c r="J38" s="277"/>
      <c r="K38" s="305"/>
      <c r="L38" s="277"/>
      <c r="M38" s="306"/>
      <c r="N38" s="277"/>
      <c r="O38" s="305">
        <v>792</v>
      </c>
      <c r="P38" s="277" t="s">
        <v>65</v>
      </c>
      <c r="Q38" s="345" t="str">
        <f t="shared" ref="Q38:Q46" si="3">IF(A38="","",(I38))</f>
        <v/>
      </c>
      <c r="R38" s="277"/>
      <c r="S38" s="275"/>
      <c r="T38" s="275"/>
      <c r="U38" s="275"/>
      <c r="V38" s="275"/>
      <c r="W38" s="275"/>
      <c r="X38" s="275"/>
    </row>
    <row r="39" spans="1:24" x14ac:dyDescent="0.2">
      <c r="A39" s="276" t="str">
        <f t="shared" si="0"/>
        <v/>
      </c>
      <c r="B39" s="351"/>
      <c r="C39" s="352" t="s">
        <v>19</v>
      </c>
      <c r="D39" s="353"/>
      <c r="E39" s="360"/>
      <c r="F39" s="311">
        <f>$G$5</f>
        <v>50</v>
      </c>
      <c r="G39" s="360"/>
      <c r="H39" s="355" t="s">
        <v>44</v>
      </c>
      <c r="I39" s="356">
        <f>E41*F39</f>
        <v>0</v>
      </c>
      <c r="J39" s="277"/>
      <c r="K39" s="314">
        <v>62</v>
      </c>
      <c r="L39" s="315" t="s">
        <v>45</v>
      </c>
      <c r="M39" s="306"/>
      <c r="N39" s="277"/>
      <c r="O39" s="307"/>
      <c r="P39" s="277"/>
      <c r="Q39" s="306"/>
      <c r="R39" s="277"/>
      <c r="S39" s="275"/>
      <c r="T39" s="275"/>
      <c r="U39" s="275"/>
      <c r="V39" s="275"/>
      <c r="W39" s="275"/>
      <c r="X39" s="275"/>
    </row>
    <row r="40" spans="1:24" x14ac:dyDescent="0.2">
      <c r="A40" s="276" t="str">
        <f t="shared" si="0"/>
        <v/>
      </c>
      <c r="B40" s="357"/>
      <c r="C40" s="358"/>
      <c r="D40" s="359" t="s">
        <v>55</v>
      </c>
      <c r="E40" s="712" t="s">
        <v>56</v>
      </c>
      <c r="F40" s="712"/>
      <c r="G40" s="712"/>
      <c r="H40" s="358"/>
      <c r="I40" s="372"/>
      <c r="J40" s="277"/>
      <c r="K40" s="323">
        <v>621</v>
      </c>
      <c r="L40" s="277" t="s">
        <v>46</v>
      </c>
      <c r="M40" s="306" t="str">
        <f>IF(A40="","",(I39))</f>
        <v/>
      </c>
      <c r="N40" s="277"/>
      <c r="O40" s="307"/>
      <c r="P40" s="277"/>
      <c r="Q40" s="306"/>
      <c r="R40" s="277"/>
      <c r="S40" s="275"/>
      <c r="T40" s="275"/>
      <c r="U40" s="275"/>
      <c r="V40" s="275"/>
      <c r="W40" s="275"/>
      <c r="X40" s="275"/>
    </row>
    <row r="41" spans="1:24" x14ac:dyDescent="0.2">
      <c r="A41" s="276" t="str">
        <f t="shared" si="0"/>
        <v/>
      </c>
      <c r="B41" s="357"/>
      <c r="C41" s="358"/>
      <c r="D41" s="362" t="s">
        <v>57</v>
      </c>
      <c r="E41" s="271">
        <v>0</v>
      </c>
      <c r="F41" s="358"/>
      <c r="G41" s="358"/>
      <c r="H41" s="358"/>
      <c r="I41" s="372"/>
      <c r="J41" s="277"/>
      <c r="K41" s="305"/>
      <c r="L41" s="277"/>
      <c r="M41" s="306"/>
      <c r="N41" s="277"/>
      <c r="O41" s="307"/>
      <c r="P41" s="277"/>
      <c r="Q41" s="306"/>
      <c r="R41" s="277"/>
      <c r="S41" s="275"/>
      <c r="T41" s="275"/>
      <c r="U41" s="275"/>
      <c r="V41" s="275"/>
      <c r="W41" s="275"/>
      <c r="X41" s="275"/>
    </row>
    <row r="42" spans="1:24" x14ac:dyDescent="0.2">
      <c r="A42" s="276" t="str">
        <f t="shared" si="0"/>
        <v/>
      </c>
      <c r="B42" s="357"/>
      <c r="C42" s="358"/>
      <c r="D42" s="362" t="s">
        <v>58</v>
      </c>
      <c r="E42" s="271">
        <v>0</v>
      </c>
      <c r="F42" s="358"/>
      <c r="G42" s="358"/>
      <c r="H42" s="358"/>
      <c r="I42" s="363">
        <f>E42</f>
        <v>0</v>
      </c>
      <c r="J42" s="277"/>
      <c r="K42" s="305">
        <v>6228</v>
      </c>
      <c r="L42" s="277" t="s">
        <v>59</v>
      </c>
      <c r="M42" s="306" t="str">
        <f t="shared" ref="M42:M45" si="4">IF(A42="","",(I42))</f>
        <v/>
      </c>
      <c r="N42" s="277"/>
      <c r="O42" s="307"/>
      <c r="P42" s="277"/>
      <c r="Q42" s="306"/>
      <c r="R42" s="277"/>
      <c r="S42" s="275"/>
      <c r="T42" s="275"/>
      <c r="U42" s="275"/>
      <c r="V42" s="275"/>
      <c r="W42" s="275"/>
      <c r="X42" s="275"/>
    </row>
    <row r="43" spans="1:24" x14ac:dyDescent="0.2">
      <c r="A43" s="276" t="str">
        <f t="shared" si="0"/>
        <v/>
      </c>
      <c r="B43" s="357"/>
      <c r="C43" s="358"/>
      <c r="D43" s="362" t="s">
        <v>60</v>
      </c>
      <c r="E43" s="271">
        <v>0</v>
      </c>
      <c r="F43" s="358"/>
      <c r="G43" s="358"/>
      <c r="H43" s="358"/>
      <c r="I43" s="363">
        <f>E43</f>
        <v>0</v>
      </c>
      <c r="J43" s="277"/>
      <c r="K43" s="364">
        <v>6182</v>
      </c>
      <c r="L43" s="365" t="s">
        <v>61</v>
      </c>
      <c r="M43" s="306" t="str">
        <f t="shared" si="4"/>
        <v/>
      </c>
      <c r="N43" s="277"/>
      <c r="O43" s="307"/>
      <c r="P43" s="277"/>
      <c r="Q43" s="306"/>
      <c r="R43" s="277"/>
      <c r="S43" s="275"/>
      <c r="T43" s="275"/>
      <c r="U43" s="275"/>
      <c r="V43" s="275"/>
      <c r="W43" s="275"/>
      <c r="X43" s="275"/>
    </row>
    <row r="44" spans="1:24" x14ac:dyDescent="0.2">
      <c r="A44" s="276" t="str">
        <f t="shared" si="0"/>
        <v/>
      </c>
      <c r="B44" s="357"/>
      <c r="C44" s="358"/>
      <c r="D44" s="362" t="s">
        <v>62</v>
      </c>
      <c r="E44" s="366" t="s">
        <v>42</v>
      </c>
      <c r="F44" s="499">
        <v>0</v>
      </c>
      <c r="G44" s="367">
        <f>E4</f>
        <v>0.57499999999999996</v>
      </c>
      <c r="H44" s="358"/>
      <c r="I44" s="363">
        <f>F44*G44</f>
        <v>0</v>
      </c>
      <c r="J44" s="277"/>
      <c r="K44" s="323">
        <v>625</v>
      </c>
      <c r="L44" s="277" t="s">
        <v>43</v>
      </c>
      <c r="M44" s="306" t="str">
        <f t="shared" si="4"/>
        <v/>
      </c>
      <c r="N44" s="277"/>
      <c r="O44" s="307"/>
      <c r="P44" s="277"/>
      <c r="Q44" s="306"/>
      <c r="R44" s="277"/>
      <c r="S44" s="275"/>
      <c r="T44" s="275"/>
      <c r="U44" s="275"/>
      <c r="V44" s="275"/>
      <c r="W44" s="275"/>
      <c r="X44" s="275"/>
    </row>
    <row r="45" spans="1:24" x14ac:dyDescent="0.2">
      <c r="A45" s="276" t="str">
        <f t="shared" si="0"/>
        <v/>
      </c>
      <c r="B45" s="357"/>
      <c r="C45" s="358"/>
      <c r="D45" s="362" t="s">
        <v>63</v>
      </c>
      <c r="E45" s="366"/>
      <c r="F45" s="499">
        <v>0</v>
      </c>
      <c r="G45" s="367">
        <f>E5</f>
        <v>70</v>
      </c>
      <c r="H45" s="358"/>
      <c r="I45" s="363">
        <f>F45*G45</f>
        <v>0</v>
      </c>
      <c r="J45" s="277"/>
      <c r="K45" s="323">
        <v>625</v>
      </c>
      <c r="L45" s="277" t="s">
        <v>43</v>
      </c>
      <c r="M45" s="306" t="str">
        <f t="shared" si="4"/>
        <v/>
      </c>
      <c r="N45" s="277"/>
      <c r="O45" s="307"/>
      <c r="P45" s="277"/>
      <c r="Q45" s="306"/>
      <c r="R45" s="277"/>
      <c r="S45" s="275"/>
      <c r="T45" s="275"/>
      <c r="U45" s="275"/>
      <c r="V45" s="275"/>
      <c r="W45" s="275"/>
      <c r="X45" s="275"/>
    </row>
    <row r="46" spans="1:24" x14ac:dyDescent="0.2">
      <c r="A46" s="276" t="str">
        <f t="shared" si="0"/>
        <v/>
      </c>
      <c r="B46" s="351"/>
      <c r="C46" s="352" t="s">
        <v>48</v>
      </c>
      <c r="D46" s="352"/>
      <c r="E46" s="354"/>
      <c r="F46" s="352"/>
      <c r="G46" s="341">
        <f>$H$6</f>
        <v>11.07</v>
      </c>
      <c r="H46" s="355" t="s">
        <v>49</v>
      </c>
      <c r="I46" s="356">
        <f>E48*G46</f>
        <v>0</v>
      </c>
      <c r="J46" s="277"/>
      <c r="K46" s="342">
        <v>864</v>
      </c>
      <c r="L46" s="343" t="s">
        <v>50</v>
      </c>
      <c r="M46" s="306" t="str">
        <f>IF(A46="","",(I46))</f>
        <v/>
      </c>
      <c r="N46" s="344"/>
      <c r="O46" s="305">
        <v>875</v>
      </c>
      <c r="P46" s="343" t="s">
        <v>66</v>
      </c>
      <c r="Q46" s="345" t="str">
        <f t="shared" si="3"/>
        <v/>
      </c>
      <c r="R46" s="277"/>
      <c r="S46" s="275"/>
      <c r="T46" s="275"/>
      <c r="U46" s="275"/>
      <c r="V46" s="275"/>
      <c r="W46" s="275"/>
      <c r="X46" s="275"/>
    </row>
    <row r="47" spans="1:24" x14ac:dyDescent="0.2">
      <c r="A47" s="276" t="str">
        <f t="shared" si="0"/>
        <v/>
      </c>
      <c r="B47" s="357"/>
      <c r="C47" s="358"/>
      <c r="D47" s="359" t="s">
        <v>55</v>
      </c>
      <c r="E47" s="712" t="s">
        <v>56</v>
      </c>
      <c r="F47" s="712"/>
      <c r="G47" s="712"/>
      <c r="H47" s="358"/>
      <c r="I47" s="363"/>
      <c r="J47" s="277"/>
      <c r="K47" s="305"/>
      <c r="L47" s="277"/>
      <c r="M47" s="306"/>
      <c r="N47" s="277"/>
      <c r="O47" s="307"/>
      <c r="P47" s="277"/>
      <c r="Q47" s="306"/>
      <c r="R47" s="277"/>
      <c r="S47" s="373"/>
      <c r="T47" s="275"/>
      <c r="U47" s="275"/>
      <c r="V47" s="275"/>
      <c r="W47" s="275"/>
      <c r="X47" s="275"/>
    </row>
    <row r="48" spans="1:24" x14ac:dyDescent="0.2">
      <c r="A48" s="276" t="str">
        <f t="shared" si="0"/>
        <v/>
      </c>
      <c r="B48" s="357"/>
      <c r="C48" s="358"/>
      <c r="D48" s="362" t="s">
        <v>57</v>
      </c>
      <c r="E48" s="271">
        <v>0</v>
      </c>
      <c r="F48" s="358"/>
      <c r="G48" s="358"/>
      <c r="H48" s="374"/>
      <c r="I48" s="363"/>
      <c r="J48" s="277"/>
      <c r="K48" s="305"/>
      <c r="L48" s="277"/>
      <c r="M48" s="306"/>
      <c r="N48" s="277"/>
      <c r="O48" s="307"/>
      <c r="P48" s="277"/>
      <c r="Q48" s="306"/>
      <c r="R48" s="277"/>
      <c r="S48" s="275"/>
      <c r="T48" s="275"/>
      <c r="U48" s="275"/>
      <c r="V48" s="275"/>
      <c r="W48" s="275"/>
      <c r="X48" s="275"/>
    </row>
    <row r="49" spans="1:24" x14ac:dyDescent="0.2">
      <c r="A49" s="276" t="str">
        <f t="shared" si="0"/>
        <v/>
      </c>
      <c r="B49" s="357"/>
      <c r="C49" s="358"/>
      <c r="D49" s="362" t="s">
        <v>58</v>
      </c>
      <c r="E49" s="271">
        <v>0</v>
      </c>
      <c r="F49" s="358"/>
      <c r="G49" s="358"/>
      <c r="H49" s="358"/>
      <c r="I49" s="363">
        <f>E49</f>
        <v>0</v>
      </c>
      <c r="J49" s="277"/>
      <c r="K49" s="305">
        <v>6228</v>
      </c>
      <c r="L49" s="277" t="s">
        <v>59</v>
      </c>
      <c r="M49" s="306" t="str">
        <f t="shared" ref="M49:M52" si="5">IF(A49="","",(I49))</f>
        <v/>
      </c>
      <c r="N49" s="277"/>
      <c r="O49" s="307"/>
      <c r="P49" s="277"/>
      <c r="Q49" s="306"/>
      <c r="R49" s="277"/>
      <c r="S49" s="275"/>
      <c r="T49" s="275"/>
      <c r="U49" s="275"/>
      <c r="V49" s="275"/>
      <c r="W49" s="275"/>
      <c r="X49" s="275"/>
    </row>
    <row r="50" spans="1:24" x14ac:dyDescent="0.2">
      <c r="A50" s="276" t="str">
        <f t="shared" si="0"/>
        <v/>
      </c>
      <c r="B50" s="357"/>
      <c r="C50" s="358"/>
      <c r="D50" s="362" t="s">
        <v>60</v>
      </c>
      <c r="E50" s="271">
        <v>0</v>
      </c>
      <c r="F50" s="358"/>
      <c r="G50" s="358"/>
      <c r="H50" s="358"/>
      <c r="I50" s="363">
        <f>E50</f>
        <v>0</v>
      </c>
      <c r="J50" s="277"/>
      <c r="K50" s="364">
        <v>6182</v>
      </c>
      <c r="L50" s="365" t="s">
        <v>61</v>
      </c>
      <c r="M50" s="306" t="str">
        <f t="shared" si="5"/>
        <v/>
      </c>
      <c r="N50" s="277"/>
      <c r="O50" s="307"/>
      <c r="P50" s="277"/>
      <c r="Q50" s="306"/>
      <c r="R50" s="277"/>
      <c r="S50" s="275"/>
      <c r="T50" s="275"/>
      <c r="U50" s="275"/>
      <c r="V50" s="275"/>
      <c r="W50" s="275"/>
      <c r="X50" s="275"/>
    </row>
    <row r="51" spans="1:24" x14ac:dyDescent="0.2">
      <c r="A51" s="276" t="str">
        <f t="shared" si="0"/>
        <v/>
      </c>
      <c r="B51" s="357"/>
      <c r="C51" s="358"/>
      <c r="D51" s="362" t="s">
        <v>62</v>
      </c>
      <c r="E51" s="366" t="s">
        <v>42</v>
      </c>
      <c r="F51" s="499">
        <v>0</v>
      </c>
      <c r="G51" s="367">
        <f>E3</f>
        <v>0.35</v>
      </c>
      <c r="H51" s="358"/>
      <c r="I51" s="363">
        <f>F51*G51</f>
        <v>0</v>
      </c>
      <c r="J51" s="277"/>
      <c r="K51" s="323">
        <v>625</v>
      </c>
      <c r="L51" s="277" t="s">
        <v>43</v>
      </c>
      <c r="M51" s="306" t="str">
        <f t="shared" si="5"/>
        <v/>
      </c>
      <c r="N51" s="277"/>
      <c r="O51" s="307"/>
      <c r="P51" s="277"/>
      <c r="Q51" s="306"/>
      <c r="R51" s="277"/>
      <c r="S51" s="275"/>
      <c r="T51" s="275"/>
      <c r="U51" s="275"/>
      <c r="V51" s="275"/>
      <c r="W51" s="275"/>
      <c r="X51" s="275"/>
    </row>
    <row r="52" spans="1:24" x14ac:dyDescent="0.2">
      <c r="A52" s="276" t="str">
        <f t="shared" si="0"/>
        <v/>
      </c>
      <c r="B52" s="368"/>
      <c r="C52" s="369"/>
      <c r="D52" s="370" t="s">
        <v>63</v>
      </c>
      <c r="E52" s="375"/>
      <c r="F52" s="509">
        <v>0</v>
      </c>
      <c r="G52" s="376">
        <f>E5</f>
        <v>70</v>
      </c>
      <c r="H52" s="369"/>
      <c r="I52" s="371">
        <f>F52*G52</f>
        <v>0</v>
      </c>
      <c r="J52" s="277"/>
      <c r="K52" s="323">
        <v>625</v>
      </c>
      <c r="L52" s="277" t="s">
        <v>43</v>
      </c>
      <c r="M52" s="306" t="str">
        <f t="shared" si="5"/>
        <v/>
      </c>
      <c r="N52" s="277"/>
      <c r="O52" s="307"/>
      <c r="P52" s="277"/>
      <c r="Q52" s="306"/>
      <c r="R52" s="277"/>
      <c r="S52" s="275"/>
      <c r="T52" s="275"/>
      <c r="U52" s="275"/>
      <c r="V52" s="275"/>
      <c r="W52" s="275"/>
      <c r="X52" s="275"/>
    </row>
    <row r="53" spans="1:24" x14ac:dyDescent="0.2">
      <c r="A53" s="276" t="str">
        <f t="shared" si="0"/>
        <v/>
      </c>
      <c r="B53" s="513" t="s">
        <v>67</v>
      </c>
      <c r="C53" s="487"/>
      <c r="D53" s="514"/>
      <c r="E53" s="487"/>
      <c r="F53" s="487"/>
      <c r="G53" s="487"/>
      <c r="H53" s="487"/>
      <c r="I53" s="515">
        <f>I54+I58+I62+I66</f>
        <v>0</v>
      </c>
      <c r="J53" s="277"/>
      <c r="K53" s="305"/>
      <c r="L53" s="277"/>
      <c r="M53" s="306"/>
      <c r="N53" s="277"/>
      <c r="O53" s="307"/>
      <c r="P53" s="277"/>
      <c r="Q53" s="306"/>
      <c r="R53" s="277"/>
      <c r="S53" s="275"/>
      <c r="T53" s="275"/>
      <c r="U53" s="275"/>
      <c r="V53" s="275"/>
      <c r="W53" s="275"/>
      <c r="X53" s="275"/>
    </row>
    <row r="54" spans="1:24" x14ac:dyDescent="0.2">
      <c r="A54" s="276" t="str">
        <f t="shared" si="0"/>
        <v/>
      </c>
      <c r="B54" s="510"/>
      <c r="C54" s="511" t="s">
        <v>25</v>
      </c>
      <c r="D54" s="511"/>
      <c r="E54" s="512"/>
      <c r="F54" s="311">
        <f>$G$4</f>
        <v>9.2100000000000009</v>
      </c>
      <c r="G54" s="311">
        <f>$H$4</f>
        <v>13.57</v>
      </c>
      <c r="H54" s="385" t="s">
        <v>26</v>
      </c>
      <c r="I54" s="386">
        <f>SUM(E56:E57)*G54</f>
        <v>0</v>
      </c>
      <c r="J54" s="277"/>
      <c r="K54" s="314">
        <v>64</v>
      </c>
      <c r="L54" s="315" t="s">
        <v>27</v>
      </c>
      <c r="M54" s="306"/>
      <c r="N54" s="277"/>
      <c r="O54" s="307"/>
      <c r="P54" s="277"/>
      <c r="Q54" s="306"/>
      <c r="R54" s="277"/>
      <c r="S54" s="275"/>
      <c r="T54" s="275"/>
      <c r="U54" s="275"/>
      <c r="V54" s="275"/>
      <c r="W54" s="275"/>
      <c r="X54" s="275"/>
    </row>
    <row r="55" spans="1:24" x14ac:dyDescent="0.2">
      <c r="A55" s="276" t="str">
        <f t="shared" si="0"/>
        <v/>
      </c>
      <c r="B55" s="381"/>
      <c r="C55" s="382"/>
      <c r="D55" s="383" t="s">
        <v>29</v>
      </c>
      <c r="E55" s="384"/>
      <c r="F55" s="382"/>
      <c r="G55" s="382"/>
      <c r="H55" s="385" t="s">
        <v>32</v>
      </c>
      <c r="I55" s="386">
        <f>SUM(E56:E57)*F54</f>
        <v>0</v>
      </c>
      <c r="J55" s="277"/>
      <c r="K55" s="323">
        <v>641</v>
      </c>
      <c r="L55" s="277" t="s">
        <v>33</v>
      </c>
      <c r="M55" s="306" t="str">
        <f t="shared" ref="M55:M56" si="6">IF(A55="","",(I55))</f>
        <v/>
      </c>
      <c r="N55" s="277"/>
      <c r="O55" s="307"/>
      <c r="P55" s="277"/>
      <c r="Q55" s="306"/>
      <c r="R55" s="277"/>
      <c r="S55" s="275"/>
      <c r="T55" s="275"/>
      <c r="U55" s="275"/>
      <c r="V55" s="275"/>
      <c r="W55" s="275"/>
      <c r="X55" s="275"/>
    </row>
    <row r="56" spans="1:24" x14ac:dyDescent="0.2">
      <c r="A56" s="276" t="str">
        <f t="shared" si="0"/>
        <v/>
      </c>
      <c r="B56" s="381"/>
      <c r="C56" s="382"/>
      <c r="D56" s="387" t="s">
        <v>67</v>
      </c>
      <c r="E56" s="264">
        <v>0</v>
      </c>
      <c r="F56" s="388"/>
      <c r="G56" s="382"/>
      <c r="H56" s="385" t="s">
        <v>36</v>
      </c>
      <c r="I56" s="386">
        <f>I54-I55</f>
        <v>0</v>
      </c>
      <c r="J56" s="277"/>
      <c r="K56" s="323">
        <v>645</v>
      </c>
      <c r="L56" s="327" t="s">
        <v>37</v>
      </c>
      <c r="M56" s="306" t="str">
        <f t="shared" si="6"/>
        <v/>
      </c>
      <c r="N56" s="277"/>
      <c r="O56" s="307"/>
      <c r="P56" s="277"/>
      <c r="Q56" s="306"/>
      <c r="R56" s="277"/>
      <c r="S56" s="275"/>
      <c r="T56" s="275"/>
      <c r="U56" s="275"/>
      <c r="V56" s="275"/>
      <c r="W56" s="275"/>
      <c r="X56" s="275"/>
    </row>
    <row r="57" spans="1:24" x14ac:dyDescent="0.2">
      <c r="A57" s="276" t="str">
        <f t="shared" si="0"/>
        <v/>
      </c>
      <c r="B57" s="389"/>
      <c r="C57" s="390"/>
      <c r="D57" s="391" t="s">
        <v>68</v>
      </c>
      <c r="E57" s="265">
        <v>0</v>
      </c>
      <c r="F57" s="392"/>
      <c r="G57" s="392"/>
      <c r="H57" s="392"/>
      <c r="I57" s="393"/>
      <c r="J57" s="277"/>
      <c r="K57" s="323"/>
      <c r="L57" s="365"/>
      <c r="M57" s="306"/>
      <c r="N57" s="277"/>
      <c r="O57" s="307"/>
      <c r="P57" s="277"/>
      <c r="Q57" s="306"/>
      <c r="R57" s="277"/>
      <c r="S57" s="275"/>
      <c r="T57" s="275"/>
      <c r="U57" s="275"/>
      <c r="V57" s="275"/>
      <c r="W57" s="275"/>
      <c r="X57" s="275"/>
    </row>
    <row r="58" spans="1:24" x14ac:dyDescent="0.2">
      <c r="A58" s="276" t="str">
        <f t="shared" si="0"/>
        <v/>
      </c>
      <c r="B58" s="377"/>
      <c r="C58" s="378" t="s">
        <v>19</v>
      </c>
      <c r="D58" s="378"/>
      <c r="E58" s="385"/>
      <c r="F58" s="311">
        <f>$G$5</f>
        <v>50</v>
      </c>
      <c r="G58" s="385"/>
      <c r="H58" s="379" t="s">
        <v>44</v>
      </c>
      <c r="I58" s="380">
        <f>SUM(E60:E61)*F58</f>
        <v>0</v>
      </c>
      <c r="J58" s="277"/>
      <c r="K58" s="314">
        <v>62</v>
      </c>
      <c r="L58" s="315" t="s">
        <v>45</v>
      </c>
      <c r="M58" s="306"/>
      <c r="N58" s="277"/>
      <c r="O58" s="307"/>
      <c r="P58" s="277"/>
      <c r="Q58" s="306"/>
      <c r="R58" s="277"/>
      <c r="S58" s="275"/>
      <c r="T58" s="275"/>
      <c r="U58" s="275"/>
      <c r="V58" s="275"/>
      <c r="W58" s="275"/>
      <c r="X58" s="275"/>
    </row>
    <row r="59" spans="1:24" x14ac:dyDescent="0.2">
      <c r="A59" s="276" t="str">
        <f t="shared" si="0"/>
        <v/>
      </c>
      <c r="B59" s="381"/>
      <c r="C59" s="382"/>
      <c r="D59" s="383" t="s">
        <v>29</v>
      </c>
      <c r="E59" s="384"/>
      <c r="F59" s="382"/>
      <c r="G59" s="382"/>
      <c r="H59" s="394"/>
      <c r="I59" s="395"/>
      <c r="J59" s="277"/>
      <c r="K59" s="323">
        <v>621</v>
      </c>
      <c r="L59" s="277" t="s">
        <v>46</v>
      </c>
      <c r="M59" s="306" t="str">
        <f>IF(A59="","",(I58))</f>
        <v/>
      </c>
      <c r="N59" s="277"/>
      <c r="O59" s="307"/>
      <c r="P59" s="277"/>
      <c r="Q59" s="306"/>
      <c r="R59" s="277"/>
      <c r="S59" s="275"/>
      <c r="T59" s="275"/>
      <c r="U59" s="275"/>
      <c r="V59" s="275"/>
      <c r="W59" s="275"/>
      <c r="X59" s="275"/>
    </row>
    <row r="60" spans="1:24" x14ac:dyDescent="0.2">
      <c r="A60" s="276" t="str">
        <f t="shared" si="0"/>
        <v/>
      </c>
      <c r="B60" s="381"/>
      <c r="C60" s="382"/>
      <c r="D60" s="387" t="s">
        <v>67</v>
      </c>
      <c r="E60" s="264">
        <v>0</v>
      </c>
      <c r="F60" s="388"/>
      <c r="G60" s="382"/>
      <c r="H60" s="394"/>
      <c r="I60" s="395"/>
      <c r="J60" s="277"/>
      <c r="K60" s="323"/>
      <c r="L60" s="365"/>
      <c r="M60" s="306"/>
      <c r="N60" s="277"/>
      <c r="O60" s="307"/>
      <c r="P60" s="277"/>
      <c r="Q60" s="306"/>
      <c r="R60" s="277"/>
      <c r="S60" s="275"/>
      <c r="T60" s="275"/>
      <c r="U60" s="275"/>
      <c r="V60" s="275"/>
      <c r="W60" s="275"/>
      <c r="X60" s="275"/>
    </row>
    <row r="61" spans="1:24" x14ac:dyDescent="0.2">
      <c r="A61" s="276" t="str">
        <f t="shared" si="0"/>
        <v/>
      </c>
      <c r="B61" s="389"/>
      <c r="C61" s="390"/>
      <c r="D61" s="391" t="s">
        <v>68</v>
      </c>
      <c r="E61" s="265">
        <v>0</v>
      </c>
      <c r="F61" s="392"/>
      <c r="G61" s="392"/>
      <c r="H61" s="392"/>
      <c r="I61" s="393"/>
      <c r="J61" s="277"/>
      <c r="K61" s="323"/>
      <c r="L61" s="365"/>
      <c r="M61" s="306"/>
      <c r="N61" s="277"/>
      <c r="O61" s="307"/>
      <c r="P61" s="277"/>
      <c r="Q61" s="306"/>
      <c r="R61" s="277"/>
      <c r="S61" s="275"/>
      <c r="T61" s="275"/>
      <c r="U61" s="275"/>
      <c r="V61" s="275"/>
      <c r="W61" s="275"/>
      <c r="X61" s="275"/>
    </row>
    <row r="62" spans="1:24" x14ac:dyDescent="0.2">
      <c r="A62" s="276" t="str">
        <f t="shared" si="0"/>
        <v/>
      </c>
      <c r="B62" s="396"/>
      <c r="C62" s="397" t="s">
        <v>48</v>
      </c>
      <c r="D62" s="397"/>
      <c r="E62" s="398"/>
      <c r="F62" s="397"/>
      <c r="G62" s="341">
        <f>$H$6</f>
        <v>11.07</v>
      </c>
      <c r="H62" s="379" t="s">
        <v>49</v>
      </c>
      <c r="I62" s="380">
        <f>SUM(E64:E65)*G62</f>
        <v>0</v>
      </c>
      <c r="J62" s="277"/>
      <c r="K62" s="342">
        <v>864</v>
      </c>
      <c r="L62" s="343" t="s">
        <v>50</v>
      </c>
      <c r="M62" s="306" t="str">
        <f t="shared" ref="M62" si="7">IF(A62="","",(I62))</f>
        <v/>
      </c>
      <c r="N62" s="344"/>
      <c r="O62" s="305">
        <v>875</v>
      </c>
      <c r="P62" s="343" t="s">
        <v>51</v>
      </c>
      <c r="Q62" s="345" t="str">
        <f>IF(A62="","",(I62))</f>
        <v/>
      </c>
      <c r="R62" s="277"/>
      <c r="S62" s="275"/>
      <c r="T62" s="275"/>
      <c r="U62" s="275"/>
      <c r="V62" s="275"/>
      <c r="W62" s="275"/>
      <c r="X62" s="275"/>
    </row>
    <row r="63" spans="1:24" x14ac:dyDescent="0.2">
      <c r="A63" s="276" t="str">
        <f t="shared" si="0"/>
        <v/>
      </c>
      <c r="B63" s="399"/>
      <c r="C63" s="382"/>
      <c r="D63" s="383" t="s">
        <v>29</v>
      </c>
      <c r="E63" s="384"/>
      <c r="F63" s="382"/>
      <c r="G63" s="382"/>
      <c r="H63" s="382"/>
      <c r="I63" s="395"/>
      <c r="J63" s="277"/>
      <c r="K63" s="305"/>
      <c r="L63" s="277"/>
      <c r="M63" s="306"/>
      <c r="N63" s="277"/>
      <c r="O63" s="307"/>
      <c r="P63" s="277"/>
      <c r="Q63" s="306"/>
      <c r="R63" s="277"/>
      <c r="S63" s="279"/>
      <c r="T63" s="277"/>
      <c r="U63" s="275"/>
      <c r="V63" s="275"/>
      <c r="W63" s="275"/>
      <c r="X63" s="275"/>
    </row>
    <row r="64" spans="1:24" x14ac:dyDescent="0.2">
      <c r="A64" s="276" t="str">
        <f t="shared" si="0"/>
        <v/>
      </c>
      <c r="B64" s="399"/>
      <c r="C64" s="382"/>
      <c r="D64" s="387" t="s">
        <v>67</v>
      </c>
      <c r="E64" s="264">
        <v>0</v>
      </c>
      <c r="F64" s="382"/>
      <c r="G64" s="382"/>
      <c r="H64" s="382"/>
      <c r="I64" s="395"/>
      <c r="J64" s="277"/>
      <c r="K64" s="305"/>
      <c r="L64" s="277"/>
      <c r="M64" s="306"/>
      <c r="N64" s="277"/>
      <c r="O64" s="307"/>
      <c r="P64" s="277"/>
      <c r="Q64" s="306"/>
      <c r="R64" s="277"/>
      <c r="S64" s="279"/>
      <c r="T64" s="275"/>
      <c r="U64" s="275"/>
      <c r="V64" s="275"/>
      <c r="W64" s="275"/>
      <c r="X64" s="275"/>
    </row>
    <row r="65" spans="1:24" x14ac:dyDescent="0.2">
      <c r="A65" s="276" t="str">
        <f t="shared" si="0"/>
        <v/>
      </c>
      <c r="B65" s="399"/>
      <c r="C65" s="382"/>
      <c r="D65" s="387" t="s">
        <v>68</v>
      </c>
      <c r="E65" s="264">
        <v>0</v>
      </c>
      <c r="F65" s="382"/>
      <c r="G65" s="382"/>
      <c r="H65" s="382"/>
      <c r="I65" s="395"/>
      <c r="J65" s="277"/>
      <c r="K65" s="305"/>
      <c r="L65" s="277"/>
      <c r="M65" s="306"/>
      <c r="N65" s="277"/>
      <c r="O65" s="307"/>
      <c r="P65" s="277"/>
      <c r="Q65" s="306"/>
      <c r="R65" s="277"/>
      <c r="S65" s="275"/>
      <c r="T65" s="275"/>
      <c r="U65" s="275"/>
      <c r="V65" s="275"/>
      <c r="W65" s="275"/>
      <c r="X65" s="275"/>
    </row>
    <row r="66" spans="1:24" x14ac:dyDescent="0.2">
      <c r="A66" s="276" t="str">
        <f t="shared" si="0"/>
        <v/>
      </c>
      <c r="B66" s="399"/>
      <c r="C66" s="382"/>
      <c r="D66" s="387" t="s">
        <v>69</v>
      </c>
      <c r="E66" s="400"/>
      <c r="F66" s="263">
        <v>0</v>
      </c>
      <c r="G66" s="401">
        <f>E3</f>
        <v>0.35</v>
      </c>
      <c r="H66" s="382"/>
      <c r="I66" s="386">
        <f>G66*F66</f>
        <v>0</v>
      </c>
      <c r="J66" s="277"/>
      <c r="K66" s="323">
        <v>625</v>
      </c>
      <c r="L66" s="277" t="s">
        <v>43</v>
      </c>
      <c r="M66" s="306" t="str">
        <f t="shared" ref="M66" si="8">IF(A66="","",(I66))</f>
        <v/>
      </c>
      <c r="N66" s="277"/>
      <c r="O66" s="307"/>
      <c r="P66" s="277"/>
      <c r="Q66" s="306"/>
      <c r="R66" s="277"/>
      <c r="S66" s="275"/>
      <c r="T66" s="275"/>
      <c r="U66" s="275"/>
      <c r="V66" s="275"/>
      <c r="W66" s="275"/>
      <c r="X66" s="275"/>
    </row>
    <row r="67" spans="1:24" s="160" customFormat="1" x14ac:dyDescent="0.2">
      <c r="A67" s="276" t="str">
        <f t="shared" si="0"/>
        <v/>
      </c>
      <c r="B67" s="402" t="s">
        <v>70</v>
      </c>
      <c r="C67" s="403"/>
      <c r="D67" s="403"/>
      <c r="E67" s="403"/>
      <c r="F67" s="403"/>
      <c r="G67" s="403"/>
      <c r="H67" s="403"/>
      <c r="I67" s="404">
        <f>I68+I80+I81+I82+I83+I84+I85+I72</f>
        <v>0</v>
      </c>
      <c r="J67" s="405"/>
      <c r="K67" s="406"/>
      <c r="L67" s="405"/>
      <c r="M67" s="407"/>
      <c r="N67" s="405"/>
      <c r="O67" s="408"/>
      <c r="P67" s="405"/>
      <c r="Q67" s="407"/>
      <c r="R67" s="405"/>
      <c r="S67" s="409"/>
      <c r="T67" s="409"/>
      <c r="U67" s="409"/>
      <c r="V67" s="409"/>
      <c r="W67" s="409"/>
      <c r="X67" s="409"/>
    </row>
    <row r="68" spans="1:24" x14ac:dyDescent="0.2">
      <c r="A68" s="276" t="str">
        <f t="shared" si="0"/>
        <v/>
      </c>
      <c r="B68" s="410"/>
      <c r="C68" s="411" t="s">
        <v>25</v>
      </c>
      <c r="D68" s="411"/>
      <c r="E68" s="412"/>
      <c r="F68" s="311">
        <f>$G$4</f>
        <v>9.2100000000000009</v>
      </c>
      <c r="G68" s="311">
        <f>$H$4</f>
        <v>13.57</v>
      </c>
      <c r="H68" s="413" t="s">
        <v>26</v>
      </c>
      <c r="I68" s="414">
        <f>SUM(E70:E71)*G68</f>
        <v>0</v>
      </c>
      <c r="J68" s="277"/>
      <c r="K68" s="314">
        <v>64</v>
      </c>
      <c r="L68" s="315" t="s">
        <v>27</v>
      </c>
      <c r="M68" s="306"/>
      <c r="N68" s="277"/>
      <c r="O68" s="307"/>
      <c r="P68" s="277"/>
      <c r="Q68" s="306"/>
      <c r="R68" s="277"/>
      <c r="S68" s="275"/>
      <c r="T68" s="275"/>
      <c r="U68" s="275"/>
      <c r="V68" s="275"/>
      <c r="W68" s="275"/>
      <c r="X68" s="275"/>
    </row>
    <row r="69" spans="1:24" x14ac:dyDescent="0.2">
      <c r="A69" s="276" t="str">
        <f t="shared" si="0"/>
        <v/>
      </c>
      <c r="B69" s="415"/>
      <c r="C69" s="416"/>
      <c r="D69" s="417" t="s">
        <v>29</v>
      </c>
      <c r="E69" s="418"/>
      <c r="F69" s="416"/>
      <c r="G69" s="416"/>
      <c r="H69" s="419" t="s">
        <v>32</v>
      </c>
      <c r="I69" s="420">
        <f>SUM(E70:E71)*F68</f>
        <v>0</v>
      </c>
      <c r="J69" s="277"/>
      <c r="K69" s="323">
        <v>641</v>
      </c>
      <c r="L69" s="277" t="s">
        <v>33</v>
      </c>
      <c r="M69" s="306" t="str">
        <f t="shared" ref="M69:M70" si="9">IF(A69="","",(I69))</f>
        <v/>
      </c>
      <c r="N69" s="277"/>
      <c r="O69" s="307"/>
      <c r="P69" s="277"/>
      <c r="Q69" s="306"/>
      <c r="R69" s="277"/>
      <c r="S69" s="275"/>
      <c r="T69" s="275"/>
      <c r="U69" s="275"/>
      <c r="V69" s="275"/>
      <c r="W69" s="275"/>
      <c r="X69" s="275"/>
    </row>
    <row r="70" spans="1:24" x14ac:dyDescent="0.2">
      <c r="A70" s="276" t="str">
        <f t="shared" si="0"/>
        <v/>
      </c>
      <c r="B70" s="415"/>
      <c r="C70" s="416"/>
      <c r="D70" s="421" t="s">
        <v>71</v>
      </c>
      <c r="E70" s="271">
        <v>0</v>
      </c>
      <c r="F70" s="416"/>
      <c r="G70" s="416"/>
      <c r="H70" s="419" t="s">
        <v>36</v>
      </c>
      <c r="I70" s="420">
        <f>I68-I69</f>
        <v>0</v>
      </c>
      <c r="J70" s="277"/>
      <c r="K70" s="323">
        <v>645</v>
      </c>
      <c r="L70" s="327" t="s">
        <v>37</v>
      </c>
      <c r="M70" s="306" t="str">
        <f t="shared" si="9"/>
        <v/>
      </c>
      <c r="N70" s="277"/>
      <c r="O70" s="307"/>
      <c r="P70" s="277"/>
      <c r="Q70" s="306"/>
      <c r="R70" s="277"/>
      <c r="S70" s="275"/>
      <c r="T70" s="275"/>
      <c r="U70" s="275"/>
      <c r="V70" s="275"/>
      <c r="W70" s="275"/>
      <c r="X70" s="275"/>
    </row>
    <row r="71" spans="1:24" x14ac:dyDescent="0.2">
      <c r="A71" s="276" t="str">
        <f t="shared" si="0"/>
        <v/>
      </c>
      <c r="B71" s="422"/>
      <c r="C71" s="423"/>
      <c r="D71" s="424" t="s">
        <v>68</v>
      </c>
      <c r="E71" s="272">
        <v>0</v>
      </c>
      <c r="F71" s="423"/>
      <c r="G71" s="423"/>
      <c r="H71" s="423"/>
      <c r="I71" s="425"/>
      <c r="J71" s="277"/>
      <c r="K71" s="323"/>
      <c r="L71" s="365"/>
      <c r="M71" s="306"/>
      <c r="N71" s="277"/>
      <c r="O71" s="307"/>
      <c r="P71" s="277"/>
      <c r="Q71" s="306"/>
      <c r="R71" s="277"/>
      <c r="S71" s="275"/>
      <c r="T71" s="275"/>
      <c r="U71" s="275"/>
      <c r="V71" s="275"/>
      <c r="W71" s="275"/>
      <c r="X71" s="275"/>
    </row>
    <row r="72" spans="1:24" x14ac:dyDescent="0.2">
      <c r="A72" s="276" t="str">
        <f t="shared" si="0"/>
        <v/>
      </c>
      <c r="B72" s="410"/>
      <c r="C72" s="411" t="s">
        <v>72</v>
      </c>
      <c r="D72" s="411"/>
      <c r="E72" s="412"/>
      <c r="F72" s="311">
        <f>$G$5</f>
        <v>50</v>
      </c>
      <c r="G72" s="411"/>
      <c r="H72" s="413" t="s">
        <v>44</v>
      </c>
      <c r="I72" s="414">
        <f>SUM(E74:E75)*F72</f>
        <v>0</v>
      </c>
      <c r="J72" s="277"/>
      <c r="K72" s="314">
        <v>62</v>
      </c>
      <c r="L72" s="315" t="s">
        <v>45</v>
      </c>
      <c r="M72" s="306"/>
      <c r="N72" s="277"/>
      <c r="O72" s="307"/>
      <c r="P72" s="277"/>
      <c r="Q72" s="306"/>
      <c r="R72" s="277"/>
      <c r="S72" s="275"/>
      <c r="T72" s="275"/>
      <c r="U72" s="275"/>
      <c r="V72" s="275"/>
      <c r="W72" s="275"/>
      <c r="X72" s="275"/>
    </row>
    <row r="73" spans="1:24" x14ac:dyDescent="0.2">
      <c r="A73" s="276" t="str">
        <f t="shared" si="0"/>
        <v/>
      </c>
      <c r="B73" s="415"/>
      <c r="C73" s="416"/>
      <c r="D73" s="417" t="s">
        <v>29</v>
      </c>
      <c r="E73" s="418"/>
      <c r="F73" s="416"/>
      <c r="G73" s="416"/>
      <c r="H73" s="426"/>
      <c r="I73" s="427"/>
      <c r="J73" s="277"/>
      <c r="K73" s="323">
        <v>621</v>
      </c>
      <c r="L73" s="277" t="s">
        <v>46</v>
      </c>
      <c r="M73" s="306" t="str">
        <f>IF(A73="","",(I72))</f>
        <v/>
      </c>
      <c r="N73" s="277"/>
      <c r="O73" s="307"/>
      <c r="P73" s="277"/>
      <c r="Q73" s="306"/>
      <c r="R73" s="277"/>
      <c r="S73" s="275"/>
      <c r="T73" s="275"/>
      <c r="U73" s="275"/>
      <c r="V73" s="275"/>
      <c r="W73" s="275"/>
      <c r="X73" s="275"/>
    </row>
    <row r="74" spans="1:24" x14ac:dyDescent="0.2">
      <c r="A74" s="276" t="str">
        <f t="shared" si="0"/>
        <v/>
      </c>
      <c r="B74" s="415"/>
      <c r="C74" s="416"/>
      <c r="D74" s="421" t="s">
        <v>71</v>
      </c>
      <c r="E74" s="271">
        <v>0</v>
      </c>
      <c r="F74" s="416"/>
      <c r="G74" s="416"/>
      <c r="H74" s="426"/>
      <c r="I74" s="427"/>
      <c r="J74" s="277"/>
      <c r="K74" s="323"/>
      <c r="L74" s="365"/>
      <c r="M74" s="306"/>
      <c r="N74" s="277"/>
      <c r="O74" s="307"/>
      <c r="P74" s="277"/>
      <c r="Q74" s="306"/>
      <c r="R74" s="277"/>
      <c r="S74" s="275"/>
      <c r="T74" s="275"/>
      <c r="U74" s="275"/>
      <c r="V74" s="275"/>
      <c r="W74" s="275"/>
      <c r="X74" s="275"/>
    </row>
    <row r="75" spans="1:24" x14ac:dyDescent="0.2">
      <c r="A75" s="276" t="str">
        <f t="shared" si="0"/>
        <v/>
      </c>
      <c r="B75" s="422"/>
      <c r="C75" s="423"/>
      <c r="D75" s="424" t="s">
        <v>68</v>
      </c>
      <c r="E75" s="272">
        <v>0</v>
      </c>
      <c r="F75" s="423"/>
      <c r="G75" s="423"/>
      <c r="H75" s="423"/>
      <c r="I75" s="425"/>
      <c r="J75" s="277"/>
      <c r="K75" s="323"/>
      <c r="L75" s="365"/>
      <c r="M75" s="306"/>
      <c r="N75" s="277"/>
      <c r="O75" s="307"/>
      <c r="P75" s="277"/>
      <c r="Q75" s="306"/>
      <c r="R75" s="277"/>
      <c r="S75" s="275"/>
      <c r="T75" s="275"/>
      <c r="U75" s="275"/>
      <c r="V75" s="275"/>
      <c r="W75" s="275"/>
      <c r="X75" s="275"/>
    </row>
    <row r="76" spans="1:24" x14ac:dyDescent="0.2">
      <c r="A76" s="276" t="str">
        <f t="shared" si="0"/>
        <v/>
      </c>
      <c r="B76" s="410"/>
      <c r="C76" s="411" t="s">
        <v>48</v>
      </c>
      <c r="D76" s="411"/>
      <c r="E76" s="412"/>
      <c r="F76" s="411"/>
      <c r="G76" s="341">
        <f>$H$6</f>
        <v>11.07</v>
      </c>
      <c r="H76" s="413" t="s">
        <v>49</v>
      </c>
      <c r="I76" s="414">
        <f>SUM(E78:E79)*G76</f>
        <v>0</v>
      </c>
      <c r="J76" s="277"/>
      <c r="K76" s="342">
        <v>864</v>
      </c>
      <c r="L76" s="343" t="s">
        <v>50</v>
      </c>
      <c r="M76" s="306" t="str">
        <f t="shared" ref="M76" si="10">IF(A76="","",(I76))</f>
        <v/>
      </c>
      <c r="N76" s="344"/>
      <c r="O76" s="305">
        <v>875</v>
      </c>
      <c r="P76" s="343" t="s">
        <v>51</v>
      </c>
      <c r="Q76" s="345" t="str">
        <f>IF(A76="","",(I76))</f>
        <v/>
      </c>
      <c r="R76" s="344"/>
      <c r="S76" s="275"/>
      <c r="T76" s="275"/>
      <c r="U76" s="275"/>
      <c r="V76" s="275"/>
      <c r="W76" s="275"/>
      <c r="X76" s="275"/>
    </row>
    <row r="77" spans="1:24" x14ac:dyDescent="0.2">
      <c r="A77" s="276" t="str">
        <f t="shared" si="0"/>
        <v/>
      </c>
      <c r="B77" s="415"/>
      <c r="C77" s="416"/>
      <c r="D77" s="417" t="s">
        <v>29</v>
      </c>
      <c r="E77" s="418"/>
      <c r="F77" s="416"/>
      <c r="G77" s="416"/>
      <c r="H77" s="426"/>
      <c r="I77" s="427"/>
      <c r="J77" s="277"/>
      <c r="K77" s="305"/>
      <c r="L77" s="277"/>
      <c r="M77" s="306"/>
      <c r="N77" s="277"/>
      <c r="O77" s="307"/>
      <c r="P77" s="277"/>
      <c r="Q77" s="306"/>
      <c r="R77" s="277"/>
      <c r="S77" s="275"/>
      <c r="T77" s="275"/>
      <c r="U77" s="275"/>
      <c r="V77" s="275"/>
      <c r="W77" s="275"/>
      <c r="X77" s="275"/>
    </row>
    <row r="78" spans="1:24" x14ac:dyDescent="0.2">
      <c r="A78" s="276" t="str">
        <f t="shared" si="0"/>
        <v/>
      </c>
      <c r="B78" s="415"/>
      <c r="C78" s="416"/>
      <c r="D78" s="421" t="s">
        <v>71</v>
      </c>
      <c r="E78" s="271">
        <v>0</v>
      </c>
      <c r="F78" s="416"/>
      <c r="G78" s="416"/>
      <c r="H78" s="426"/>
      <c r="I78" s="427"/>
      <c r="J78" s="277"/>
      <c r="K78" s="305"/>
      <c r="L78" s="277"/>
      <c r="M78" s="306"/>
      <c r="N78" s="277"/>
      <c r="O78" s="307"/>
      <c r="P78" s="277"/>
      <c r="Q78" s="306"/>
      <c r="R78" s="277"/>
      <c r="S78" s="275"/>
      <c r="T78" s="275"/>
      <c r="U78" s="275"/>
      <c r="V78" s="275"/>
      <c r="W78" s="275"/>
      <c r="X78" s="275"/>
    </row>
    <row r="79" spans="1:24" x14ac:dyDescent="0.2">
      <c r="A79" s="276" t="str">
        <f t="shared" ref="A79:A85" si="11">IF(ISBLANK($C$1),"",$C$1)</f>
        <v/>
      </c>
      <c r="B79" s="415"/>
      <c r="C79" s="416"/>
      <c r="D79" s="421" t="s">
        <v>68</v>
      </c>
      <c r="E79" s="271">
        <v>0</v>
      </c>
      <c r="F79" s="416"/>
      <c r="G79" s="416"/>
      <c r="H79" s="416"/>
      <c r="I79" s="427"/>
      <c r="J79" s="277"/>
      <c r="K79" s="305"/>
      <c r="L79" s="277"/>
      <c r="M79" s="306"/>
      <c r="N79" s="277"/>
      <c r="O79" s="307"/>
      <c r="P79" s="277"/>
      <c r="Q79" s="306"/>
      <c r="R79" s="277"/>
      <c r="S79" s="275"/>
      <c r="T79" s="275"/>
      <c r="U79" s="275"/>
      <c r="V79" s="275"/>
      <c r="W79" s="275"/>
      <c r="X79" s="275"/>
    </row>
    <row r="80" spans="1:24" x14ac:dyDescent="0.2">
      <c r="A80" s="276" t="str">
        <f t="shared" si="11"/>
        <v/>
      </c>
      <c r="B80" s="415"/>
      <c r="C80" s="416"/>
      <c r="D80" s="421" t="s">
        <v>69</v>
      </c>
      <c r="E80" s="428"/>
      <c r="F80" s="271">
        <v>0</v>
      </c>
      <c r="G80" s="429">
        <f>E3</f>
        <v>0.35</v>
      </c>
      <c r="H80" s="416"/>
      <c r="I80" s="420">
        <f>F80*G80</f>
        <v>0</v>
      </c>
      <c r="J80" s="277"/>
      <c r="K80" s="323">
        <v>625</v>
      </c>
      <c r="L80" s="277" t="s">
        <v>43</v>
      </c>
      <c r="M80" s="306" t="str">
        <f t="shared" ref="M80:M85" si="12">IF(A80="","",(I80))</f>
        <v/>
      </c>
      <c r="N80" s="277"/>
      <c r="O80" s="307"/>
      <c r="P80" s="277"/>
      <c r="Q80" s="306"/>
      <c r="R80" s="277"/>
      <c r="S80" s="275"/>
      <c r="T80" s="275"/>
      <c r="U80" s="275"/>
      <c r="V80" s="275"/>
      <c r="W80" s="275"/>
      <c r="X80" s="275"/>
    </row>
    <row r="81" spans="1:24" x14ac:dyDescent="0.2">
      <c r="A81" s="276" t="str">
        <f t="shared" si="11"/>
        <v/>
      </c>
      <c r="B81" s="430"/>
      <c r="C81" s="293" t="s">
        <v>73</v>
      </c>
      <c r="D81" s="293" t="s">
        <v>74</v>
      </c>
      <c r="E81" s="500">
        <f>F81*G81</f>
        <v>0</v>
      </c>
      <c r="F81" s="501">
        <v>0</v>
      </c>
      <c r="G81" s="431">
        <v>120</v>
      </c>
      <c r="H81" s="431"/>
      <c r="I81" s="414">
        <f>F81*E81</f>
        <v>0</v>
      </c>
      <c r="J81" s="277"/>
      <c r="K81" s="305">
        <v>6237</v>
      </c>
      <c r="L81" s="365" t="s">
        <v>75</v>
      </c>
      <c r="M81" s="306" t="str">
        <f t="shared" si="12"/>
        <v/>
      </c>
      <c r="N81" s="277"/>
      <c r="O81" s="307"/>
      <c r="P81" s="277"/>
      <c r="Q81" s="306"/>
      <c r="R81" s="277"/>
      <c r="S81" s="275"/>
      <c r="T81" s="275"/>
      <c r="U81" s="275"/>
      <c r="V81" s="275"/>
      <c r="W81" s="275"/>
      <c r="X81" s="275"/>
    </row>
    <row r="82" spans="1:24" x14ac:dyDescent="0.2">
      <c r="A82" s="276" t="str">
        <f t="shared" si="11"/>
        <v/>
      </c>
      <c r="B82" s="415"/>
      <c r="C82" s="277" t="s">
        <v>76</v>
      </c>
      <c r="D82" s="277" t="s">
        <v>77</v>
      </c>
      <c r="E82" s="273">
        <f>F82*G82</f>
        <v>0</v>
      </c>
      <c r="F82" s="271">
        <v>0</v>
      </c>
      <c r="G82" s="416">
        <v>42</v>
      </c>
      <c r="H82" s="416"/>
      <c r="I82" s="420">
        <f>F82*E82</f>
        <v>0</v>
      </c>
      <c r="J82" s="277"/>
      <c r="K82" s="305">
        <v>6237</v>
      </c>
      <c r="L82" s="365" t="s">
        <v>75</v>
      </c>
      <c r="M82" s="306" t="str">
        <f t="shared" si="12"/>
        <v/>
      </c>
      <c r="N82" s="277"/>
      <c r="O82" s="307"/>
      <c r="P82" s="277"/>
      <c r="Q82" s="306"/>
      <c r="R82" s="277"/>
      <c r="S82" s="275"/>
      <c r="T82" s="275"/>
      <c r="U82" s="275"/>
      <c r="V82" s="275"/>
      <c r="W82" s="275"/>
      <c r="X82" s="275"/>
    </row>
    <row r="83" spans="1:24" x14ac:dyDescent="0.2">
      <c r="A83" s="276" t="str">
        <f t="shared" si="11"/>
        <v/>
      </c>
      <c r="B83" s="415"/>
      <c r="C83" s="277" t="s">
        <v>78</v>
      </c>
      <c r="D83" s="277"/>
      <c r="E83" s="273">
        <f>F83*G83</f>
        <v>0</v>
      </c>
      <c r="F83" s="271">
        <v>0</v>
      </c>
      <c r="G83" s="416"/>
      <c r="H83" s="416"/>
      <c r="I83" s="420">
        <f>F83*E83</f>
        <v>0</v>
      </c>
      <c r="J83" s="277"/>
      <c r="K83" s="305">
        <v>6237</v>
      </c>
      <c r="L83" s="365" t="s">
        <v>75</v>
      </c>
      <c r="M83" s="306" t="str">
        <f t="shared" si="12"/>
        <v/>
      </c>
      <c r="N83" s="277"/>
      <c r="O83" s="307"/>
      <c r="P83" s="277"/>
      <c r="Q83" s="306"/>
      <c r="R83" s="277"/>
      <c r="S83" s="275"/>
      <c r="T83" s="275"/>
      <c r="U83" s="275"/>
      <c r="V83" s="275"/>
      <c r="W83" s="275"/>
      <c r="X83" s="275"/>
    </row>
    <row r="84" spans="1:24" x14ac:dyDescent="0.2">
      <c r="A84" s="276" t="str">
        <f t="shared" si="11"/>
        <v/>
      </c>
      <c r="B84" s="415"/>
      <c r="C84" s="277" t="s">
        <v>79</v>
      </c>
      <c r="D84" s="277"/>
      <c r="E84" s="273">
        <f>F84*G84</f>
        <v>0</v>
      </c>
      <c r="F84" s="271">
        <v>0</v>
      </c>
      <c r="G84" s="416"/>
      <c r="H84" s="416"/>
      <c r="I84" s="420">
        <f>F84*E84</f>
        <v>0</v>
      </c>
      <c r="J84" s="277"/>
      <c r="K84" s="305">
        <v>6237</v>
      </c>
      <c r="L84" s="365" t="s">
        <v>75</v>
      </c>
      <c r="M84" s="306" t="str">
        <f t="shared" si="12"/>
        <v/>
      </c>
      <c r="N84" s="277"/>
      <c r="O84" s="307"/>
      <c r="P84" s="277"/>
      <c r="Q84" s="306"/>
      <c r="R84" s="277"/>
      <c r="S84" s="275"/>
      <c r="T84" s="275"/>
      <c r="U84" s="275"/>
      <c r="V84" s="275"/>
      <c r="W84" s="275"/>
      <c r="X84" s="275"/>
    </row>
    <row r="85" spans="1:24" x14ac:dyDescent="0.2">
      <c r="A85" s="276" t="str">
        <f t="shared" si="11"/>
        <v/>
      </c>
      <c r="B85" s="415"/>
      <c r="C85" s="277" t="s">
        <v>80</v>
      </c>
      <c r="D85" s="277"/>
      <c r="E85" s="273">
        <f>F85*G85</f>
        <v>0</v>
      </c>
      <c r="F85" s="271">
        <v>0</v>
      </c>
      <c r="G85" s="416"/>
      <c r="H85" s="416"/>
      <c r="I85" s="420">
        <f>F85*E85</f>
        <v>0</v>
      </c>
      <c r="J85" s="277"/>
      <c r="K85" s="305">
        <v>6237</v>
      </c>
      <c r="L85" s="365" t="s">
        <v>75</v>
      </c>
      <c r="M85" s="306" t="str">
        <f t="shared" si="12"/>
        <v/>
      </c>
      <c r="N85" s="277"/>
      <c r="O85" s="307"/>
      <c r="P85" s="277"/>
      <c r="Q85" s="306"/>
      <c r="R85" s="277"/>
      <c r="S85" s="275"/>
      <c r="T85" s="275"/>
      <c r="U85" s="275"/>
      <c r="V85" s="275"/>
      <c r="W85" s="275"/>
      <c r="X85" s="275"/>
    </row>
    <row r="86" spans="1:24" x14ac:dyDescent="0.2">
      <c r="A86" s="276" t="str">
        <f>IF(ISBLANK($C$1),"",$C$1)</f>
        <v/>
      </c>
      <c r="B86" s="432" t="s">
        <v>81</v>
      </c>
      <c r="C86" s="433"/>
      <c r="D86" s="433"/>
      <c r="E86" s="433"/>
      <c r="F86" s="433"/>
      <c r="G86" s="433"/>
      <c r="H86" s="433"/>
      <c r="I86" s="434">
        <f>I88+I89+I92</f>
        <v>0</v>
      </c>
      <c r="J86" s="405"/>
      <c r="K86" s="406"/>
      <c r="L86" s="405"/>
      <c r="M86" s="407"/>
      <c r="N86" s="405"/>
      <c r="O86" s="408"/>
      <c r="P86" s="405"/>
      <c r="Q86" s="407"/>
      <c r="R86" s="405"/>
      <c r="S86" s="275"/>
      <c r="T86" s="275"/>
      <c r="U86" s="275"/>
      <c r="V86" s="275"/>
      <c r="W86" s="275"/>
      <c r="X86" s="275"/>
    </row>
    <row r="87" spans="1:24" x14ac:dyDescent="0.2">
      <c r="A87" s="276" t="str">
        <f t="shared" ref="A87:A172" si="13">IF(ISBLANK($C$1),"",$C$1)</f>
        <v/>
      </c>
      <c r="B87" s="435"/>
      <c r="C87" s="436" t="s">
        <v>82</v>
      </c>
      <c r="D87" s="437"/>
      <c r="E87" s="437"/>
      <c r="F87" s="438" t="s">
        <v>83</v>
      </c>
      <c r="G87" s="437"/>
      <c r="H87" s="437"/>
      <c r="I87" s="439"/>
      <c r="J87" s="277"/>
      <c r="K87" s="305">
        <v>613</v>
      </c>
      <c r="L87" s="277" t="s">
        <v>84</v>
      </c>
      <c r="M87" s="306" t="str">
        <f t="shared" ref="M87" si="14">IF(A87="","",(I87))</f>
        <v/>
      </c>
      <c r="N87" s="277"/>
      <c r="O87" s="307"/>
      <c r="P87" s="277"/>
      <c r="Q87" s="306"/>
      <c r="R87" s="277"/>
      <c r="S87" s="275"/>
      <c r="T87" s="275"/>
      <c r="U87" s="275"/>
      <c r="V87" s="275"/>
      <c r="W87" s="275"/>
      <c r="X87" s="275"/>
    </row>
    <row r="88" spans="1:24" x14ac:dyDescent="0.2">
      <c r="A88" s="276" t="str">
        <f t="shared" si="13"/>
        <v/>
      </c>
      <c r="B88" s="440"/>
      <c r="C88" s="441"/>
      <c r="D88" s="442" t="s">
        <v>85</v>
      </c>
      <c r="E88" s="499">
        <v>0</v>
      </c>
      <c r="F88" s="569">
        <v>1600</v>
      </c>
      <c r="G88" s="509">
        <v>0</v>
      </c>
      <c r="H88" s="441"/>
      <c r="I88" s="443">
        <f>F88*E88*G88</f>
        <v>0</v>
      </c>
      <c r="J88" s="277"/>
      <c r="K88" s="314">
        <v>64</v>
      </c>
      <c r="L88" s="315" t="s">
        <v>27</v>
      </c>
      <c r="M88" s="306"/>
      <c r="N88" s="277"/>
      <c r="O88" s="307"/>
      <c r="P88" s="277"/>
      <c r="Q88" s="306"/>
      <c r="R88" s="277"/>
      <c r="S88" s="275"/>
      <c r="T88" s="275"/>
      <c r="U88" s="275"/>
      <c r="V88" s="275"/>
      <c r="W88" s="275"/>
      <c r="X88" s="275"/>
    </row>
    <row r="89" spans="1:24" x14ac:dyDescent="0.2">
      <c r="A89" s="276" t="str">
        <f t="shared" si="13"/>
        <v/>
      </c>
      <c r="B89" s="435"/>
      <c r="C89" s="436" t="s">
        <v>25</v>
      </c>
      <c r="D89" s="436"/>
      <c r="E89" s="444"/>
      <c r="F89" s="311">
        <f>$G$4</f>
        <v>9.2100000000000009</v>
      </c>
      <c r="G89" s="311">
        <f>$H$4</f>
        <v>13.57</v>
      </c>
      <c r="H89" s="445" t="s">
        <v>26</v>
      </c>
      <c r="I89" s="439">
        <f>E91*G89</f>
        <v>0</v>
      </c>
      <c r="J89" s="277"/>
      <c r="K89" s="323">
        <v>641</v>
      </c>
      <c r="L89" s="277" t="s">
        <v>33</v>
      </c>
      <c r="M89" s="306" t="str">
        <f t="shared" ref="M89:M90" si="15">IF(A89="","",(I89))</f>
        <v/>
      </c>
      <c r="N89" s="277"/>
      <c r="O89" s="307"/>
      <c r="P89" s="277"/>
      <c r="Q89" s="306"/>
      <c r="R89" s="277"/>
      <c r="S89" s="275"/>
      <c r="T89" s="275"/>
      <c r="U89" s="275"/>
      <c r="V89" s="275"/>
      <c r="W89" s="275"/>
      <c r="X89" s="275"/>
    </row>
    <row r="90" spans="1:24" x14ac:dyDescent="0.2">
      <c r="A90" s="276" t="str">
        <f t="shared" si="13"/>
        <v/>
      </c>
      <c r="B90" s="440"/>
      <c r="C90" s="441"/>
      <c r="D90" s="441" t="s">
        <v>86</v>
      </c>
      <c r="E90" s="446"/>
      <c r="F90" s="441"/>
      <c r="G90" s="441"/>
      <c r="H90" s="447" t="s">
        <v>32</v>
      </c>
      <c r="I90" s="443">
        <f>E91*F89</f>
        <v>0</v>
      </c>
      <c r="J90" s="277"/>
      <c r="K90" s="323">
        <v>645</v>
      </c>
      <c r="L90" s="327" t="s">
        <v>37</v>
      </c>
      <c r="M90" s="306" t="str">
        <f t="shared" si="15"/>
        <v/>
      </c>
      <c r="N90" s="277"/>
      <c r="O90" s="307"/>
      <c r="P90" s="277"/>
      <c r="Q90" s="306"/>
      <c r="R90" s="277"/>
      <c r="S90" s="275"/>
      <c r="T90" s="275"/>
      <c r="U90" s="275"/>
      <c r="V90" s="275"/>
      <c r="W90" s="275"/>
      <c r="X90" s="275"/>
    </row>
    <row r="91" spans="1:24" s="160" customFormat="1" x14ac:dyDescent="0.2">
      <c r="A91" s="276" t="str">
        <f t="shared" si="13"/>
        <v/>
      </c>
      <c r="B91" s="448"/>
      <c r="C91" s="449"/>
      <c r="D91" s="450" t="s">
        <v>87</v>
      </c>
      <c r="E91" s="272">
        <v>0</v>
      </c>
      <c r="F91" s="449"/>
      <c r="G91" s="449"/>
      <c r="H91" s="451" t="s">
        <v>88</v>
      </c>
      <c r="I91" s="452">
        <f>I89-I90</f>
        <v>0</v>
      </c>
      <c r="J91" s="277"/>
      <c r="K91" s="305"/>
      <c r="L91" s="277"/>
      <c r="M91" s="306"/>
      <c r="N91" s="277"/>
      <c r="O91" s="307"/>
      <c r="P91" s="277"/>
      <c r="Q91" s="306"/>
      <c r="R91" s="277"/>
      <c r="S91" s="409"/>
      <c r="T91" s="409"/>
      <c r="U91" s="409"/>
      <c r="V91" s="409"/>
      <c r="W91" s="409"/>
      <c r="X91" s="409"/>
    </row>
    <row r="92" spans="1:24" s="160" customFormat="1" x14ac:dyDescent="0.2">
      <c r="A92" s="276" t="str">
        <f t="shared" si="13"/>
        <v/>
      </c>
      <c r="B92" s="435"/>
      <c r="C92" s="436" t="s">
        <v>72</v>
      </c>
      <c r="D92" s="436"/>
      <c r="E92" s="444"/>
      <c r="F92" s="311">
        <f>$G$5</f>
        <v>50</v>
      </c>
      <c r="G92" s="436"/>
      <c r="H92" s="445" t="s">
        <v>44</v>
      </c>
      <c r="I92" s="439">
        <f>SUM(E94:E95)*F92</f>
        <v>0</v>
      </c>
      <c r="J92" s="277"/>
      <c r="K92" s="305"/>
      <c r="L92" s="277"/>
      <c r="M92" s="306"/>
      <c r="N92" s="277"/>
      <c r="O92" s="307"/>
      <c r="P92" s="277"/>
      <c r="Q92" s="306"/>
      <c r="R92" s="277"/>
      <c r="S92" s="409"/>
      <c r="T92" s="409"/>
      <c r="U92" s="409"/>
      <c r="V92" s="409"/>
      <c r="W92" s="409"/>
      <c r="X92" s="409"/>
    </row>
    <row r="93" spans="1:24" s="160" customFormat="1" x14ac:dyDescent="0.2">
      <c r="A93" s="276" t="str">
        <f t="shared" si="13"/>
        <v/>
      </c>
      <c r="B93" s="440"/>
      <c r="C93" s="441"/>
      <c r="D93" s="441" t="s">
        <v>86</v>
      </c>
      <c r="E93" s="446"/>
      <c r="F93" s="441"/>
      <c r="G93" s="441"/>
      <c r="H93" s="447"/>
      <c r="I93" s="453"/>
      <c r="J93" s="277"/>
      <c r="K93" s="305"/>
      <c r="L93" s="277"/>
      <c r="M93" s="306"/>
      <c r="N93" s="277"/>
      <c r="O93" s="307"/>
      <c r="P93" s="277"/>
      <c r="Q93" s="306"/>
      <c r="R93" s="277"/>
      <c r="S93" s="409"/>
      <c r="T93" s="409"/>
      <c r="U93" s="409"/>
      <c r="V93" s="409"/>
      <c r="W93" s="409"/>
      <c r="X93" s="409"/>
    </row>
    <row r="94" spans="1:24" s="160" customFormat="1" x14ac:dyDescent="0.2">
      <c r="A94" s="276" t="str">
        <f t="shared" si="13"/>
        <v/>
      </c>
      <c r="B94" s="448"/>
      <c r="C94" s="449"/>
      <c r="D94" s="450" t="s">
        <v>87</v>
      </c>
      <c r="E94" s="272">
        <v>0</v>
      </c>
      <c r="F94" s="516"/>
      <c r="G94" s="516"/>
      <c r="H94" s="451"/>
      <c r="I94" s="454"/>
      <c r="J94" s="277"/>
      <c r="K94" s="305"/>
      <c r="L94" s="277"/>
      <c r="M94" s="306"/>
      <c r="N94" s="277"/>
      <c r="O94" s="307"/>
      <c r="P94" s="277"/>
      <c r="Q94" s="306"/>
      <c r="R94" s="277"/>
      <c r="S94" s="409"/>
      <c r="T94" s="409"/>
      <c r="U94" s="409"/>
      <c r="V94" s="409"/>
      <c r="W94" s="409"/>
      <c r="X94" s="409"/>
    </row>
    <row r="95" spans="1:24" x14ac:dyDescent="0.2">
      <c r="A95" s="276" t="str">
        <f t="shared" si="13"/>
        <v/>
      </c>
      <c r="B95" s="435"/>
      <c r="C95" s="436" t="s">
        <v>48</v>
      </c>
      <c r="D95" s="436"/>
      <c r="E95" s="444">
        <f>SUM(E97:E97)</f>
        <v>0</v>
      </c>
      <c r="F95" s="436"/>
      <c r="G95" s="341">
        <f>$H$6</f>
        <v>11.07</v>
      </c>
      <c r="H95" s="445" t="s">
        <v>49</v>
      </c>
      <c r="I95" s="439">
        <f>E95*G95</f>
        <v>0</v>
      </c>
      <c r="J95" s="277"/>
      <c r="K95" s="342">
        <v>864</v>
      </c>
      <c r="L95" s="343" t="s">
        <v>50</v>
      </c>
      <c r="M95" s="306" t="str">
        <f t="shared" ref="M95" si="16">IF(A95="","",(I95))</f>
        <v/>
      </c>
      <c r="N95" s="344"/>
      <c r="O95" s="305">
        <v>875</v>
      </c>
      <c r="P95" s="343" t="s">
        <v>51</v>
      </c>
      <c r="Q95" s="345" t="str">
        <f>IF(A95="","",(I95))</f>
        <v/>
      </c>
      <c r="R95" s="277"/>
      <c r="S95" s="275"/>
      <c r="T95" s="275"/>
      <c r="U95" s="275"/>
      <c r="V95" s="275"/>
      <c r="W95" s="275"/>
      <c r="X95" s="275"/>
    </row>
    <row r="96" spans="1:24" x14ac:dyDescent="0.2">
      <c r="A96" s="276" t="str">
        <f t="shared" si="13"/>
        <v/>
      </c>
      <c r="B96" s="440"/>
      <c r="C96" s="441"/>
      <c r="D96" s="441" t="s">
        <v>86</v>
      </c>
      <c r="E96" s="446"/>
      <c r="F96" s="441"/>
      <c r="G96" s="441"/>
      <c r="H96" s="447"/>
      <c r="I96" s="453"/>
      <c r="J96" s="277"/>
      <c r="K96" s="305"/>
      <c r="L96" s="277"/>
      <c r="M96" s="306"/>
      <c r="N96" s="277"/>
      <c r="O96" s="307"/>
      <c r="P96" s="277"/>
      <c r="Q96" s="306"/>
      <c r="R96" s="277"/>
      <c r="S96" s="275"/>
      <c r="T96" s="275"/>
      <c r="U96" s="275"/>
      <c r="V96" s="275"/>
      <c r="W96" s="275"/>
      <c r="X96" s="275"/>
    </row>
    <row r="97" spans="1:24" x14ac:dyDescent="0.2">
      <c r="A97" s="276" t="str">
        <f t="shared" si="13"/>
        <v/>
      </c>
      <c r="B97" s="448"/>
      <c r="C97" s="449"/>
      <c r="D97" s="450" t="s">
        <v>87</v>
      </c>
      <c r="E97" s="272">
        <v>0</v>
      </c>
      <c r="F97" s="449"/>
      <c r="G97" s="449"/>
      <c r="H97" s="451"/>
      <c r="I97" s="454"/>
      <c r="J97" s="277"/>
      <c r="K97" s="305"/>
      <c r="L97" s="277"/>
      <c r="M97" s="306"/>
      <c r="N97" s="277"/>
      <c r="O97" s="307"/>
      <c r="P97" s="277"/>
      <c r="Q97" s="306"/>
      <c r="R97" s="277"/>
      <c r="S97" s="275"/>
      <c r="T97" s="275"/>
      <c r="U97" s="275"/>
      <c r="V97" s="275"/>
      <c r="W97" s="275"/>
      <c r="X97" s="275"/>
    </row>
    <row r="98" spans="1:24" s="160" customFormat="1" x14ac:dyDescent="0.2">
      <c r="A98" s="276" t="str">
        <f t="shared" si="13"/>
        <v/>
      </c>
      <c r="B98" s="637" t="s">
        <v>89</v>
      </c>
      <c r="C98" s="638"/>
      <c r="D98" s="638"/>
      <c r="E98" s="638"/>
      <c r="F98" s="638"/>
      <c r="G98" s="638"/>
      <c r="H98" s="638"/>
      <c r="I98" s="639">
        <f>SUM(I100:I104)</f>
        <v>0</v>
      </c>
      <c r="J98" s="405"/>
      <c r="K98" s="455"/>
      <c r="L98" s="409"/>
      <c r="M98" s="306"/>
      <c r="N98" s="277"/>
      <c r="O98" s="307"/>
      <c r="P98" s="277"/>
      <c r="Q98" s="306"/>
      <c r="R98" s="405"/>
      <c r="S98" s="409"/>
      <c r="T98" s="409"/>
      <c r="U98" s="409"/>
      <c r="V98" s="409"/>
      <c r="W98" s="409"/>
      <c r="X98" s="409"/>
    </row>
    <row r="99" spans="1:24" x14ac:dyDescent="0.2">
      <c r="A99" s="276" t="str">
        <f t="shared" si="13"/>
        <v/>
      </c>
      <c r="B99" s="613" t="s">
        <v>90</v>
      </c>
      <c r="C99" s="456" t="s">
        <v>91</v>
      </c>
      <c r="D99" s="456"/>
      <c r="E99" s="456" t="s">
        <v>92</v>
      </c>
      <c r="F99" s="456" t="s">
        <v>93</v>
      </c>
      <c r="G99" s="456"/>
      <c r="H99" s="456"/>
      <c r="I99" s="414"/>
      <c r="J99" s="277"/>
      <c r="K99" s="457">
        <v>602</v>
      </c>
      <c r="L99" s="458" t="s">
        <v>94</v>
      </c>
      <c r="M99" s="306"/>
      <c r="N99" s="277"/>
      <c r="O99" s="307"/>
      <c r="P99" s="277"/>
      <c r="Q99" s="306"/>
      <c r="R99" s="373" t="s">
        <v>95</v>
      </c>
      <c r="S99" s="275"/>
      <c r="T99" s="275"/>
      <c r="U99" s="275"/>
      <c r="V99" s="275"/>
      <c r="W99" s="275"/>
      <c r="X99" s="275"/>
    </row>
    <row r="100" spans="1:24" x14ac:dyDescent="0.2">
      <c r="A100" s="276" t="str">
        <f t="shared" si="13"/>
        <v/>
      </c>
      <c r="B100" s="614"/>
      <c r="C100" s="277" t="s">
        <v>96</v>
      </c>
      <c r="D100" s="277"/>
      <c r="E100" s="273">
        <v>0</v>
      </c>
      <c r="F100" s="271">
        <v>0</v>
      </c>
      <c r="G100" s="416"/>
      <c r="H100" s="416"/>
      <c r="I100" s="427">
        <f>E100*F100</f>
        <v>0</v>
      </c>
      <c r="J100" s="277"/>
      <c r="K100" s="457">
        <v>6021</v>
      </c>
      <c r="L100" s="458" t="s">
        <v>97</v>
      </c>
      <c r="M100" s="306" t="str">
        <f t="shared" ref="M100:M104" si="17">IF(A100="","",(I100))</f>
        <v/>
      </c>
      <c r="N100" s="277"/>
      <c r="O100" s="307"/>
      <c r="P100" s="277"/>
      <c r="Q100" s="306"/>
      <c r="R100" s="277"/>
      <c r="S100" s="275"/>
      <c r="T100" s="275"/>
      <c r="U100" s="275"/>
      <c r="V100" s="275"/>
      <c r="W100" s="275"/>
      <c r="X100" s="275"/>
    </row>
    <row r="101" spans="1:24" x14ac:dyDescent="0.2">
      <c r="A101" s="276" t="str">
        <f t="shared" si="13"/>
        <v/>
      </c>
      <c r="B101" s="604"/>
      <c r="C101" s="277" t="s">
        <v>98</v>
      </c>
      <c r="D101" s="277"/>
      <c r="E101" s="273">
        <v>0</v>
      </c>
      <c r="F101" s="271">
        <v>0</v>
      </c>
      <c r="G101" s="416"/>
      <c r="H101" s="416"/>
      <c r="I101" s="427">
        <f t="shared" ref="I101:I104" si="18">E101*F101</f>
        <v>0</v>
      </c>
      <c r="J101" s="277"/>
      <c r="K101" s="457">
        <v>6021</v>
      </c>
      <c r="L101" s="458" t="s">
        <v>97</v>
      </c>
      <c r="M101" s="306" t="str">
        <f t="shared" si="17"/>
        <v/>
      </c>
      <c r="N101" s="277"/>
      <c r="O101" s="307"/>
      <c r="P101" s="277"/>
      <c r="Q101" s="306"/>
      <c r="R101" s="277"/>
      <c r="S101" s="275"/>
      <c r="T101" s="275"/>
      <c r="U101" s="275"/>
      <c r="V101" s="275"/>
      <c r="W101" s="275"/>
      <c r="X101" s="275"/>
    </row>
    <row r="102" spans="1:24" x14ac:dyDescent="0.2">
      <c r="A102" s="276" t="str">
        <f t="shared" si="13"/>
        <v/>
      </c>
      <c r="B102" s="604"/>
      <c r="C102" s="277" t="s">
        <v>98</v>
      </c>
      <c r="D102" s="277"/>
      <c r="E102" s="273">
        <v>0</v>
      </c>
      <c r="F102" s="271">
        <v>0</v>
      </c>
      <c r="G102" s="416"/>
      <c r="H102" s="416"/>
      <c r="I102" s="427">
        <f t="shared" si="18"/>
        <v>0</v>
      </c>
      <c r="J102" s="277"/>
      <c r="K102" s="457">
        <v>6021</v>
      </c>
      <c r="L102" s="458" t="s">
        <v>97</v>
      </c>
      <c r="M102" s="306" t="str">
        <f t="shared" si="17"/>
        <v/>
      </c>
      <c r="N102" s="277"/>
      <c r="O102" s="307"/>
      <c r="P102" s="277"/>
      <c r="Q102" s="306"/>
      <c r="R102" s="277"/>
      <c r="S102" s="275"/>
      <c r="T102" s="275"/>
      <c r="U102" s="275"/>
      <c r="V102" s="275"/>
      <c r="W102" s="275"/>
      <c r="X102" s="275"/>
    </row>
    <row r="103" spans="1:24" x14ac:dyDescent="0.2">
      <c r="A103" s="276" t="str">
        <f t="shared" si="13"/>
        <v/>
      </c>
      <c r="B103" s="604"/>
      <c r="C103" s="277" t="s">
        <v>98</v>
      </c>
      <c r="D103" s="277"/>
      <c r="E103" s="273">
        <v>0</v>
      </c>
      <c r="F103" s="271">
        <v>0</v>
      </c>
      <c r="G103" s="416"/>
      <c r="H103" s="416"/>
      <c r="I103" s="427">
        <f t="shared" si="18"/>
        <v>0</v>
      </c>
      <c r="J103" s="277"/>
      <c r="K103" s="457">
        <v>6021</v>
      </c>
      <c r="L103" s="458" t="s">
        <v>97</v>
      </c>
      <c r="M103" s="306" t="str">
        <f t="shared" si="17"/>
        <v/>
      </c>
      <c r="N103" s="277"/>
      <c r="O103" s="307"/>
      <c r="P103" s="277"/>
      <c r="Q103" s="306"/>
      <c r="R103" s="277"/>
      <c r="S103" s="275"/>
      <c r="T103" s="275"/>
      <c r="U103" s="275"/>
      <c r="V103" s="275"/>
      <c r="W103" s="275"/>
      <c r="X103" s="275"/>
    </row>
    <row r="104" spans="1:24" x14ac:dyDescent="0.2">
      <c r="A104" s="276" t="str">
        <f t="shared" si="13"/>
        <v/>
      </c>
      <c r="B104" s="605"/>
      <c r="C104" s="302" t="s">
        <v>98</v>
      </c>
      <c r="D104" s="302"/>
      <c r="E104" s="274">
        <v>0</v>
      </c>
      <c r="F104" s="272">
        <v>0</v>
      </c>
      <c r="G104" s="423"/>
      <c r="H104" s="423"/>
      <c r="I104" s="425">
        <f t="shared" si="18"/>
        <v>0</v>
      </c>
      <c r="J104" s="277"/>
      <c r="K104" s="457">
        <v>6021</v>
      </c>
      <c r="L104" s="458" t="s">
        <v>97</v>
      </c>
      <c r="M104" s="306" t="str">
        <f t="shared" si="17"/>
        <v/>
      </c>
      <c r="N104" s="277"/>
      <c r="O104" s="307"/>
      <c r="P104" s="277"/>
      <c r="Q104" s="306"/>
      <c r="R104" s="277"/>
      <c r="S104" s="275"/>
      <c r="T104" s="275"/>
      <c r="U104" s="275"/>
      <c r="V104" s="275"/>
      <c r="W104" s="275"/>
      <c r="X104" s="275"/>
    </row>
    <row r="105" spans="1:24" x14ac:dyDescent="0.2">
      <c r="A105" s="276" t="str">
        <f t="shared" si="13"/>
        <v/>
      </c>
      <c r="B105" s="610" t="s">
        <v>99</v>
      </c>
      <c r="C105" s="611"/>
      <c r="D105" s="611"/>
      <c r="E105" s="611"/>
      <c r="F105" s="611"/>
      <c r="G105" s="611"/>
      <c r="H105" s="611"/>
      <c r="I105" s="612">
        <f>SUM(I107:I113)</f>
        <v>0</v>
      </c>
      <c r="J105" s="405"/>
      <c r="K105" s="455"/>
      <c r="L105" s="409"/>
      <c r="M105" s="306"/>
      <c r="N105" s="277"/>
      <c r="O105" s="307"/>
      <c r="P105" s="277"/>
      <c r="Q105" s="306"/>
      <c r="R105" s="277"/>
      <c r="S105" s="275"/>
      <c r="T105" s="275"/>
      <c r="U105" s="275"/>
      <c r="V105" s="275"/>
      <c r="W105" s="275"/>
      <c r="X105" s="275"/>
    </row>
    <row r="106" spans="1:24" x14ac:dyDescent="0.2">
      <c r="A106" s="276" t="str">
        <f t="shared" si="13"/>
        <v/>
      </c>
      <c r="B106" s="603"/>
      <c r="C106" s="456" t="s">
        <v>100</v>
      </c>
      <c r="D106" s="456"/>
      <c r="E106" s="460" t="s">
        <v>92</v>
      </c>
      <c r="F106" s="460" t="s">
        <v>93</v>
      </c>
      <c r="G106" s="456"/>
      <c r="H106" s="456"/>
      <c r="I106" s="414"/>
      <c r="J106" s="277"/>
      <c r="K106" s="457"/>
      <c r="L106" s="458"/>
      <c r="M106" s="306"/>
      <c r="N106" s="277"/>
      <c r="O106" s="307"/>
      <c r="P106" s="277"/>
      <c r="Q106" s="306"/>
      <c r="R106" s="277"/>
      <c r="S106" s="275"/>
      <c r="T106" s="275"/>
      <c r="U106" s="275"/>
      <c r="V106" s="275"/>
      <c r="W106" s="275"/>
      <c r="X106" s="275"/>
    </row>
    <row r="107" spans="1:24" x14ac:dyDescent="0.2">
      <c r="A107" s="276" t="str">
        <f t="shared" si="13"/>
        <v/>
      </c>
      <c r="B107" s="614"/>
      <c r="C107" s="279" t="s">
        <v>101</v>
      </c>
      <c r="D107" s="277" t="s">
        <v>102</v>
      </c>
      <c r="E107" s="273">
        <v>0</v>
      </c>
      <c r="F107" s="271">
        <v>0</v>
      </c>
      <c r="G107" s="416"/>
      <c r="H107" s="416"/>
      <c r="I107" s="427">
        <f>E107*F107</f>
        <v>0</v>
      </c>
      <c r="J107" s="277"/>
      <c r="K107" s="457">
        <v>6029</v>
      </c>
      <c r="L107" s="458" t="s">
        <v>103</v>
      </c>
      <c r="M107" s="306" t="str">
        <f t="shared" ref="M107:M110" si="19">IF(A107="","",(I107))</f>
        <v/>
      </c>
      <c r="N107" s="277"/>
      <c r="O107" s="307"/>
      <c r="P107" s="277"/>
      <c r="Q107" s="306"/>
      <c r="R107" s="277"/>
      <c r="S107" s="275"/>
      <c r="T107" s="275"/>
      <c r="U107" s="275"/>
      <c r="V107" s="275"/>
      <c r="W107" s="275"/>
      <c r="X107" s="275"/>
    </row>
    <row r="108" spans="1:24" x14ac:dyDescent="0.2">
      <c r="A108" s="276" t="str">
        <f t="shared" si="13"/>
        <v/>
      </c>
      <c r="B108" s="614"/>
      <c r="C108" s="277" t="s">
        <v>104</v>
      </c>
      <c r="D108" s="277"/>
      <c r="E108" s="273">
        <v>0</v>
      </c>
      <c r="F108" s="271">
        <v>0</v>
      </c>
      <c r="G108" s="416"/>
      <c r="H108" s="416"/>
      <c r="I108" s="427">
        <f t="shared" ref="I108:I113" si="20">E108*F108</f>
        <v>0</v>
      </c>
      <c r="J108" s="277"/>
      <c r="K108" s="457">
        <v>6029</v>
      </c>
      <c r="L108" s="458" t="s">
        <v>103</v>
      </c>
      <c r="M108" s="306" t="str">
        <f t="shared" si="19"/>
        <v/>
      </c>
      <c r="N108" s="277"/>
      <c r="O108" s="307"/>
      <c r="P108" s="277"/>
      <c r="Q108" s="306"/>
      <c r="R108" s="277"/>
      <c r="S108" s="275"/>
      <c r="T108" s="275"/>
      <c r="U108" s="275"/>
      <c r="V108" s="275"/>
      <c r="W108" s="275"/>
      <c r="X108" s="275"/>
    </row>
    <row r="109" spans="1:24" x14ac:dyDescent="0.2">
      <c r="A109" s="276" t="str">
        <f t="shared" si="13"/>
        <v/>
      </c>
      <c r="B109" s="614"/>
      <c r="C109" s="277" t="s">
        <v>104</v>
      </c>
      <c r="D109" s="277"/>
      <c r="E109" s="273">
        <v>0</v>
      </c>
      <c r="F109" s="271">
        <v>0</v>
      </c>
      <c r="G109" s="416"/>
      <c r="H109" s="416"/>
      <c r="I109" s="427">
        <f t="shared" si="20"/>
        <v>0</v>
      </c>
      <c r="J109" s="277"/>
      <c r="K109" s="457">
        <v>6029</v>
      </c>
      <c r="L109" s="458" t="s">
        <v>103</v>
      </c>
      <c r="M109" s="306" t="str">
        <f t="shared" si="19"/>
        <v/>
      </c>
      <c r="N109" s="277"/>
      <c r="O109" s="307"/>
      <c r="P109" s="277"/>
      <c r="Q109" s="306"/>
      <c r="R109" s="277"/>
      <c r="S109" s="275"/>
      <c r="T109" s="275"/>
      <c r="U109" s="275"/>
      <c r="V109" s="275"/>
      <c r="W109" s="275"/>
      <c r="X109" s="275"/>
    </row>
    <row r="110" spans="1:24" x14ac:dyDescent="0.2">
      <c r="A110" s="276" t="str">
        <f t="shared" si="13"/>
        <v/>
      </c>
      <c r="B110" s="604"/>
      <c r="C110" s="277" t="s">
        <v>104</v>
      </c>
      <c r="D110" s="277"/>
      <c r="E110" s="273">
        <v>0</v>
      </c>
      <c r="F110" s="271">
        <v>0</v>
      </c>
      <c r="G110" s="416"/>
      <c r="H110" s="416"/>
      <c r="I110" s="427">
        <f t="shared" si="20"/>
        <v>0</v>
      </c>
      <c r="J110" s="277"/>
      <c r="K110" s="457">
        <v>6029</v>
      </c>
      <c r="L110" s="458" t="s">
        <v>103</v>
      </c>
      <c r="M110" s="306" t="str">
        <f t="shared" si="19"/>
        <v/>
      </c>
      <c r="N110" s="277"/>
      <c r="O110" s="307"/>
      <c r="P110" s="277"/>
      <c r="Q110" s="306"/>
      <c r="R110" s="277"/>
      <c r="S110" s="275"/>
      <c r="T110" s="275"/>
      <c r="U110" s="275"/>
      <c r="V110" s="275"/>
      <c r="W110" s="275"/>
      <c r="X110" s="275"/>
    </row>
    <row r="111" spans="1:24" x14ac:dyDescent="0.2">
      <c r="A111" s="276" t="str">
        <f t="shared" si="13"/>
        <v/>
      </c>
      <c r="B111" s="604"/>
      <c r="C111" s="279" t="s">
        <v>105</v>
      </c>
      <c r="D111" s="277" t="s">
        <v>106</v>
      </c>
      <c r="E111" s="273">
        <v>0</v>
      </c>
      <c r="F111" s="271">
        <v>0</v>
      </c>
      <c r="G111" s="416"/>
      <c r="H111" s="416"/>
      <c r="I111" s="427">
        <f t="shared" si="20"/>
        <v>0</v>
      </c>
      <c r="J111" s="277"/>
      <c r="K111" s="457">
        <v>6059</v>
      </c>
      <c r="L111" s="458" t="s">
        <v>107</v>
      </c>
      <c r="M111" s="306" t="str">
        <f>IF(A111="","",(I111))</f>
        <v/>
      </c>
      <c r="N111" s="277"/>
      <c r="O111" s="307"/>
      <c r="P111" s="277"/>
      <c r="Q111" s="306"/>
      <c r="R111" s="277"/>
      <c r="S111" s="275"/>
      <c r="T111" s="275"/>
      <c r="U111" s="275"/>
      <c r="V111" s="275"/>
      <c r="W111" s="275"/>
      <c r="X111" s="275"/>
    </row>
    <row r="112" spans="1:24" x14ac:dyDescent="0.2">
      <c r="A112" s="276" t="str">
        <f t="shared" si="13"/>
        <v/>
      </c>
      <c r="B112" s="604"/>
      <c r="C112" s="277" t="s">
        <v>104</v>
      </c>
      <c r="D112" s="277"/>
      <c r="E112" s="273">
        <v>0</v>
      </c>
      <c r="F112" s="271">
        <v>0</v>
      </c>
      <c r="G112" s="416"/>
      <c r="H112" s="416"/>
      <c r="I112" s="427">
        <f t="shared" si="20"/>
        <v>0</v>
      </c>
      <c r="J112" s="277"/>
      <c r="K112" s="457">
        <v>6059</v>
      </c>
      <c r="L112" s="458" t="s">
        <v>107</v>
      </c>
      <c r="M112" s="306" t="str">
        <f t="shared" ref="M112:M113" si="21">IF(A112="","",(I112))</f>
        <v/>
      </c>
      <c r="N112" s="277"/>
      <c r="O112" s="307"/>
      <c r="P112" s="277"/>
      <c r="Q112" s="306"/>
      <c r="R112" s="277"/>
      <c r="S112" s="275"/>
      <c r="T112" s="275"/>
      <c r="U112" s="275"/>
      <c r="V112" s="275"/>
      <c r="W112" s="275"/>
      <c r="X112" s="275"/>
    </row>
    <row r="113" spans="1:24" x14ac:dyDescent="0.2">
      <c r="A113" s="276" t="str">
        <f t="shared" si="13"/>
        <v/>
      </c>
      <c r="B113" s="605"/>
      <c r="C113" s="277" t="s">
        <v>104</v>
      </c>
      <c r="D113" s="277"/>
      <c r="E113" s="274">
        <v>0</v>
      </c>
      <c r="F113" s="272">
        <v>0</v>
      </c>
      <c r="G113" s="423"/>
      <c r="H113" s="423"/>
      <c r="I113" s="425">
        <f t="shared" si="20"/>
        <v>0</v>
      </c>
      <c r="J113" s="277"/>
      <c r="K113" s="457">
        <v>6059</v>
      </c>
      <c r="L113" s="458" t="s">
        <v>107</v>
      </c>
      <c r="M113" s="306" t="str">
        <f t="shared" si="21"/>
        <v/>
      </c>
      <c r="N113" s="277"/>
      <c r="O113" s="307"/>
      <c r="P113" s="277"/>
      <c r="Q113" s="306"/>
      <c r="R113" s="277"/>
      <c r="S113" s="275"/>
      <c r="T113" s="275"/>
      <c r="U113" s="275"/>
      <c r="V113" s="275"/>
      <c r="W113" s="275"/>
      <c r="X113" s="275"/>
    </row>
    <row r="114" spans="1:24" x14ac:dyDescent="0.2">
      <c r="A114" s="276" t="str">
        <f t="shared" si="13"/>
        <v/>
      </c>
      <c r="B114" s="615" t="s">
        <v>108</v>
      </c>
      <c r="C114" s="616"/>
      <c r="D114" s="616"/>
      <c r="E114" s="461"/>
      <c r="F114" s="461"/>
      <c r="G114" s="616"/>
      <c r="H114" s="616"/>
      <c r="I114" s="617">
        <f>SUM(I115:I119)</f>
        <v>0</v>
      </c>
      <c r="J114" s="277"/>
      <c r="K114" s="305"/>
      <c r="L114" s="277"/>
      <c r="M114" s="306"/>
      <c r="N114" s="277"/>
      <c r="O114" s="307"/>
      <c r="P114" s="277"/>
      <c r="Q114" s="306"/>
      <c r="R114" s="277"/>
      <c r="S114" s="275"/>
      <c r="T114" s="275"/>
      <c r="U114" s="275"/>
      <c r="V114" s="275"/>
      <c r="W114" s="275"/>
      <c r="X114" s="275"/>
    </row>
    <row r="115" spans="1:24" x14ac:dyDescent="0.2">
      <c r="A115" s="276" t="str">
        <f t="shared" si="13"/>
        <v/>
      </c>
      <c r="B115" s="618"/>
      <c r="C115" s="293" t="s">
        <v>109</v>
      </c>
      <c r="D115" s="293"/>
      <c r="E115" s="273">
        <v>0</v>
      </c>
      <c r="F115" s="328"/>
      <c r="G115" s="463"/>
      <c r="H115" s="463"/>
      <c r="I115" s="464">
        <f>E115</f>
        <v>0</v>
      </c>
      <c r="J115" s="277"/>
      <c r="K115" s="305">
        <v>616</v>
      </c>
      <c r="L115" s="277" t="s">
        <v>108</v>
      </c>
      <c r="M115" s="306" t="str">
        <f t="shared" ref="M115:M119" si="22">IF(A115="","",(I115))</f>
        <v/>
      </c>
      <c r="N115" s="277"/>
      <c r="O115" s="307"/>
      <c r="P115" s="277"/>
      <c r="Q115" s="306"/>
      <c r="R115" s="277"/>
      <c r="S115" s="275"/>
      <c r="T115" s="275"/>
      <c r="U115" s="275"/>
      <c r="V115" s="275"/>
      <c r="W115" s="275"/>
      <c r="X115" s="275"/>
    </row>
    <row r="116" spans="1:24" x14ac:dyDescent="0.2">
      <c r="A116" s="276" t="str">
        <f t="shared" si="13"/>
        <v/>
      </c>
      <c r="B116" s="619"/>
      <c r="C116" s="277" t="s">
        <v>110</v>
      </c>
      <c r="D116" s="277"/>
      <c r="E116" s="273">
        <v>0</v>
      </c>
      <c r="F116" s="328"/>
      <c r="G116" s="466"/>
      <c r="H116" s="466"/>
      <c r="I116" s="467">
        <f>E116</f>
        <v>0</v>
      </c>
      <c r="J116" s="277"/>
      <c r="K116" s="305">
        <v>616</v>
      </c>
      <c r="L116" s="277" t="s">
        <v>108</v>
      </c>
      <c r="M116" s="306" t="str">
        <f t="shared" si="22"/>
        <v/>
      </c>
      <c r="N116" s="277"/>
      <c r="O116" s="307"/>
      <c r="P116" s="277"/>
      <c r="Q116" s="306"/>
      <c r="R116" s="277"/>
      <c r="S116" s="275"/>
      <c r="T116" s="275"/>
      <c r="U116" s="275"/>
      <c r="V116" s="275"/>
      <c r="W116" s="275"/>
      <c r="X116" s="275"/>
    </row>
    <row r="117" spans="1:24" x14ac:dyDescent="0.2">
      <c r="A117" s="276" t="str">
        <f t="shared" si="13"/>
        <v/>
      </c>
      <c r="B117" s="619"/>
      <c r="C117" s="277" t="s">
        <v>104</v>
      </c>
      <c r="D117" s="277"/>
      <c r="E117" s="273">
        <v>0</v>
      </c>
      <c r="F117" s="328"/>
      <c r="G117" s="466"/>
      <c r="H117" s="466"/>
      <c r="I117" s="467">
        <f t="shared" ref="I117:I118" si="23">E117</f>
        <v>0</v>
      </c>
      <c r="J117" s="277"/>
      <c r="K117" s="305">
        <v>616</v>
      </c>
      <c r="L117" s="277" t="s">
        <v>108</v>
      </c>
      <c r="M117" s="306" t="str">
        <f t="shared" si="22"/>
        <v/>
      </c>
      <c r="N117" s="277"/>
      <c r="O117" s="307"/>
      <c r="P117" s="277"/>
      <c r="Q117" s="306"/>
      <c r="R117" s="277"/>
      <c r="S117" s="275"/>
      <c r="T117" s="275"/>
      <c r="U117" s="275"/>
      <c r="V117" s="275"/>
      <c r="W117" s="275"/>
      <c r="X117" s="275"/>
    </row>
    <row r="118" spans="1:24" x14ac:dyDescent="0.2">
      <c r="A118" s="276" t="str">
        <f t="shared" si="13"/>
        <v/>
      </c>
      <c r="B118" s="619"/>
      <c r="C118" s="277" t="s">
        <v>104</v>
      </c>
      <c r="D118" s="277"/>
      <c r="E118" s="273">
        <v>0</v>
      </c>
      <c r="F118" s="328"/>
      <c r="G118" s="466"/>
      <c r="H118" s="466"/>
      <c r="I118" s="467">
        <f t="shared" si="23"/>
        <v>0</v>
      </c>
      <c r="J118" s="277"/>
      <c r="K118" s="305">
        <v>616</v>
      </c>
      <c r="L118" s="277" t="s">
        <v>108</v>
      </c>
      <c r="M118" s="306" t="str">
        <f t="shared" si="22"/>
        <v/>
      </c>
      <c r="N118" s="277"/>
      <c r="O118" s="307"/>
      <c r="P118" s="277"/>
      <c r="Q118" s="306"/>
      <c r="R118" s="277"/>
      <c r="S118" s="275"/>
      <c r="T118" s="275"/>
      <c r="U118" s="275"/>
      <c r="V118" s="275"/>
      <c r="W118" s="275"/>
      <c r="X118" s="275"/>
    </row>
    <row r="119" spans="1:24" x14ac:dyDescent="0.2">
      <c r="A119" s="276" t="str">
        <f t="shared" si="13"/>
        <v/>
      </c>
      <c r="B119" s="620"/>
      <c r="C119" s="302" t="s">
        <v>104</v>
      </c>
      <c r="D119" s="302"/>
      <c r="E119" s="274">
        <v>0</v>
      </c>
      <c r="F119" s="334"/>
      <c r="G119" s="469"/>
      <c r="H119" s="469"/>
      <c r="I119" s="470">
        <f>E119</f>
        <v>0</v>
      </c>
      <c r="J119" s="277"/>
      <c r="K119" s="305">
        <v>616</v>
      </c>
      <c r="L119" s="277" t="s">
        <v>108</v>
      </c>
      <c r="M119" s="306" t="str">
        <f t="shared" si="22"/>
        <v/>
      </c>
      <c r="N119" s="277"/>
      <c r="O119" s="307"/>
      <c r="P119" s="277"/>
      <c r="Q119" s="306"/>
      <c r="R119" s="277"/>
      <c r="S119" s="275"/>
      <c r="T119" s="275"/>
      <c r="U119" s="275"/>
      <c r="V119" s="275"/>
      <c r="W119" s="275"/>
      <c r="X119" s="275"/>
    </row>
    <row r="120" spans="1:24" x14ac:dyDescent="0.2">
      <c r="A120" s="276" t="str">
        <f t="shared" si="13"/>
        <v/>
      </c>
      <c r="B120" s="621" t="s">
        <v>111</v>
      </c>
      <c r="C120" s="622"/>
      <c r="D120" s="622"/>
      <c r="E120" s="550"/>
      <c r="F120" s="550"/>
      <c r="G120" s="622"/>
      <c r="H120" s="622"/>
      <c r="I120" s="623">
        <f>SUM(I121:I124)</f>
        <v>0</v>
      </c>
      <c r="J120" s="277"/>
      <c r="K120" s="305"/>
      <c r="L120" s="277"/>
      <c r="M120" s="306"/>
      <c r="N120" s="277"/>
      <c r="O120" s="307"/>
      <c r="P120" s="277"/>
      <c r="Q120" s="306"/>
      <c r="R120" s="277"/>
      <c r="S120" s="275"/>
      <c r="T120" s="275"/>
      <c r="U120" s="275"/>
      <c r="V120" s="275"/>
      <c r="W120" s="275"/>
      <c r="X120" s="275"/>
    </row>
    <row r="121" spans="1:24" x14ac:dyDescent="0.2">
      <c r="A121" s="276" t="str">
        <f t="shared" si="13"/>
        <v/>
      </c>
      <c r="B121" s="618"/>
      <c r="C121" s="293" t="s">
        <v>112</v>
      </c>
      <c r="D121" s="293"/>
      <c r="E121" s="273">
        <v>0</v>
      </c>
      <c r="F121" s="328"/>
      <c r="G121" s="463"/>
      <c r="H121" s="463"/>
      <c r="I121" s="464">
        <f>E121</f>
        <v>0</v>
      </c>
      <c r="J121" s="277"/>
      <c r="K121" s="305">
        <v>627</v>
      </c>
      <c r="L121" s="277" t="s">
        <v>111</v>
      </c>
      <c r="M121" s="306" t="str">
        <f>IF(A121="","",(I121))</f>
        <v/>
      </c>
      <c r="N121" s="277"/>
      <c r="O121" s="307"/>
      <c r="P121" s="277"/>
      <c r="Q121" s="306"/>
      <c r="R121" s="277"/>
      <c r="S121" s="275"/>
      <c r="T121" s="275"/>
      <c r="U121" s="275"/>
      <c r="V121" s="275"/>
      <c r="W121" s="275"/>
      <c r="X121" s="275"/>
    </row>
    <row r="122" spans="1:24" x14ac:dyDescent="0.2">
      <c r="A122" s="276" t="str">
        <f t="shared" si="13"/>
        <v/>
      </c>
      <c r="B122" s="619"/>
      <c r="C122" s="277" t="s">
        <v>113</v>
      </c>
      <c r="D122" s="277"/>
      <c r="E122" s="273">
        <v>0</v>
      </c>
      <c r="F122" s="328"/>
      <c r="G122" s="466"/>
      <c r="H122" s="466"/>
      <c r="I122" s="467">
        <f>E122</f>
        <v>0</v>
      </c>
      <c r="J122" s="277"/>
      <c r="K122" s="305">
        <v>627</v>
      </c>
      <c r="L122" s="277" t="s">
        <v>111</v>
      </c>
      <c r="M122" s="306" t="str">
        <f t="shared" ref="M122:M124" si="24">IF(A122="","",(I122))</f>
        <v/>
      </c>
      <c r="N122" s="277"/>
      <c r="O122" s="307"/>
      <c r="P122" s="277"/>
      <c r="Q122" s="306"/>
      <c r="R122" s="277"/>
      <c r="S122" s="275"/>
      <c r="T122" s="275"/>
      <c r="U122" s="275"/>
      <c r="V122" s="275"/>
      <c r="W122" s="275"/>
      <c r="X122" s="275"/>
    </row>
    <row r="123" spans="1:24" x14ac:dyDescent="0.2">
      <c r="A123" s="276" t="str">
        <f t="shared" si="13"/>
        <v/>
      </c>
      <c r="B123" s="619"/>
      <c r="C123" s="277" t="s">
        <v>114</v>
      </c>
      <c r="D123" s="277"/>
      <c r="E123" s="273">
        <v>0</v>
      </c>
      <c r="F123" s="328"/>
      <c r="G123" s="466"/>
      <c r="H123" s="466"/>
      <c r="I123" s="467">
        <f>E123</f>
        <v>0</v>
      </c>
      <c r="J123" s="277"/>
      <c r="K123" s="305">
        <v>627</v>
      </c>
      <c r="L123" s="277" t="s">
        <v>111</v>
      </c>
      <c r="M123" s="306" t="str">
        <f t="shared" si="24"/>
        <v/>
      </c>
      <c r="N123" s="277"/>
      <c r="O123" s="307"/>
      <c r="P123" s="277"/>
      <c r="Q123" s="306"/>
      <c r="R123" s="277"/>
      <c r="S123" s="275"/>
      <c r="T123" s="275"/>
      <c r="U123" s="275"/>
      <c r="V123" s="275"/>
      <c r="W123" s="275"/>
      <c r="X123" s="275"/>
    </row>
    <row r="124" spans="1:24" x14ac:dyDescent="0.2">
      <c r="A124" s="276" t="str">
        <f t="shared" si="13"/>
        <v/>
      </c>
      <c r="B124" s="619"/>
      <c r="C124" s="277" t="s">
        <v>104</v>
      </c>
      <c r="D124" s="277"/>
      <c r="E124" s="273">
        <v>0</v>
      </c>
      <c r="F124" s="328"/>
      <c r="G124" s="466"/>
      <c r="H124" s="466"/>
      <c r="I124" s="467">
        <f t="shared" ref="I124" si="25">E124</f>
        <v>0</v>
      </c>
      <c r="J124" s="277"/>
      <c r="K124" s="305">
        <v>627</v>
      </c>
      <c r="L124" s="277" t="s">
        <v>111</v>
      </c>
      <c r="M124" s="306" t="str">
        <f t="shared" si="24"/>
        <v/>
      </c>
      <c r="N124" s="277"/>
      <c r="O124" s="307"/>
      <c r="P124" s="277"/>
      <c r="Q124" s="306"/>
      <c r="R124" s="277"/>
      <c r="S124" s="275"/>
      <c r="T124" s="275"/>
      <c r="U124" s="275"/>
      <c r="V124" s="275"/>
      <c r="W124" s="275"/>
      <c r="X124" s="275"/>
    </row>
    <row r="125" spans="1:24" x14ac:dyDescent="0.2">
      <c r="A125" s="276" t="str">
        <f t="shared" si="13"/>
        <v/>
      </c>
      <c r="B125" s="624" t="s">
        <v>115</v>
      </c>
      <c r="C125" s="625"/>
      <c r="D125" s="625"/>
      <c r="E125" s="471" t="s">
        <v>92</v>
      </c>
      <c r="F125" s="471" t="s">
        <v>93</v>
      </c>
      <c r="G125" s="626"/>
      <c r="H125" s="626"/>
      <c r="I125" s="627">
        <f>SUM(I126:I131)</f>
        <v>0</v>
      </c>
      <c r="J125" s="277"/>
      <c r="K125" s="305"/>
      <c r="L125" s="277"/>
      <c r="M125" s="306"/>
      <c r="N125" s="277"/>
      <c r="O125" s="307"/>
      <c r="P125" s="277"/>
      <c r="Q125" s="306"/>
      <c r="R125" s="277"/>
      <c r="S125" s="275"/>
      <c r="T125" s="275"/>
      <c r="U125" s="275"/>
      <c r="V125" s="275"/>
      <c r="W125" s="275"/>
      <c r="X125" s="275"/>
    </row>
    <row r="126" spans="1:24" x14ac:dyDescent="0.2">
      <c r="A126" s="276" t="str">
        <f t="shared" si="13"/>
        <v/>
      </c>
      <c r="B126" s="628"/>
      <c r="C126" s="293" t="s">
        <v>116</v>
      </c>
      <c r="D126" s="291"/>
      <c r="E126" s="273">
        <v>0</v>
      </c>
      <c r="F126" s="271">
        <v>0</v>
      </c>
      <c r="G126" s="473"/>
      <c r="H126" s="473"/>
      <c r="I126" s="474">
        <f>F126*E126</f>
        <v>0</v>
      </c>
      <c r="J126" s="277"/>
      <c r="K126" s="457">
        <v>626</v>
      </c>
      <c r="L126" s="458" t="s">
        <v>117</v>
      </c>
      <c r="M126" s="306" t="str">
        <f t="shared" ref="M126:M131" si="26">IF(A126="","",(I126))</f>
        <v/>
      </c>
      <c r="N126" s="277"/>
      <c r="O126" s="307"/>
      <c r="P126" s="277"/>
      <c r="Q126" s="306"/>
      <c r="R126" s="277"/>
      <c r="S126" s="275"/>
      <c r="T126" s="275"/>
      <c r="U126" s="275"/>
      <c r="V126" s="275"/>
      <c r="W126" s="275"/>
      <c r="X126" s="275"/>
    </row>
    <row r="127" spans="1:24" x14ac:dyDescent="0.2">
      <c r="A127" s="276" t="str">
        <f t="shared" si="13"/>
        <v/>
      </c>
      <c r="B127" s="599"/>
      <c r="C127" s="279" t="s">
        <v>118</v>
      </c>
      <c r="D127" s="277"/>
      <c r="E127" s="273">
        <v>0</v>
      </c>
      <c r="F127" s="271">
        <v>6</v>
      </c>
      <c r="G127" s="358"/>
      <c r="H127" s="358"/>
      <c r="I127" s="363">
        <f>F127*E127</f>
        <v>0</v>
      </c>
      <c r="J127" s="277"/>
      <c r="K127" s="457">
        <v>626</v>
      </c>
      <c r="L127" s="458" t="s">
        <v>117</v>
      </c>
      <c r="M127" s="306" t="str">
        <f t="shared" si="26"/>
        <v/>
      </c>
      <c r="N127" s="277"/>
      <c r="O127" s="307"/>
      <c r="P127" s="277"/>
      <c r="Q127" s="306"/>
      <c r="R127" s="277"/>
      <c r="S127" s="275"/>
      <c r="T127" s="275"/>
      <c r="U127" s="275"/>
      <c r="V127" s="275"/>
      <c r="W127" s="275"/>
      <c r="X127" s="275"/>
    </row>
    <row r="128" spans="1:24" x14ac:dyDescent="0.2">
      <c r="A128" s="276" t="str">
        <f t="shared" si="13"/>
        <v/>
      </c>
      <c r="B128" s="599"/>
      <c r="C128" s="279" t="s">
        <v>119</v>
      </c>
      <c r="D128" s="277"/>
      <c r="E128" s="273">
        <v>0</v>
      </c>
      <c r="F128" s="271">
        <v>0</v>
      </c>
      <c r="G128" s="358"/>
      <c r="H128" s="358"/>
      <c r="I128" s="363">
        <f>F128*E128</f>
        <v>0</v>
      </c>
      <c r="J128" s="277"/>
      <c r="K128" s="457">
        <v>626</v>
      </c>
      <c r="L128" s="458" t="s">
        <v>117</v>
      </c>
      <c r="M128" s="306" t="str">
        <f t="shared" si="26"/>
        <v/>
      </c>
      <c r="N128" s="277"/>
      <c r="O128" s="307"/>
      <c r="P128" s="277"/>
      <c r="Q128" s="306"/>
      <c r="R128" s="277"/>
      <c r="S128" s="275"/>
      <c r="T128" s="275"/>
      <c r="U128" s="275"/>
      <c r="V128" s="275"/>
      <c r="W128" s="275"/>
      <c r="X128" s="275"/>
    </row>
    <row r="129" spans="1:24" x14ac:dyDescent="0.2">
      <c r="A129" s="276" t="str">
        <f t="shared" si="13"/>
        <v/>
      </c>
      <c r="B129" s="599"/>
      <c r="C129" s="279" t="s">
        <v>98</v>
      </c>
      <c r="D129" s="277"/>
      <c r="E129" s="273">
        <v>0</v>
      </c>
      <c r="F129" s="271">
        <v>0</v>
      </c>
      <c r="G129" s="358"/>
      <c r="H129" s="358"/>
      <c r="I129" s="363">
        <f t="shared" ref="I129:I130" si="27">F129*E129</f>
        <v>0</v>
      </c>
      <c r="J129" s="277"/>
      <c r="K129" s="457">
        <v>626</v>
      </c>
      <c r="L129" s="458" t="s">
        <v>117</v>
      </c>
      <c r="M129" s="306" t="str">
        <f t="shared" si="26"/>
        <v/>
      </c>
      <c r="N129" s="277"/>
      <c r="O129" s="307"/>
      <c r="P129" s="277"/>
      <c r="Q129" s="306"/>
      <c r="R129" s="277"/>
      <c r="S129" s="275"/>
      <c r="T129" s="275"/>
      <c r="U129" s="275"/>
      <c r="V129" s="275"/>
      <c r="W129" s="275"/>
      <c r="X129" s="275"/>
    </row>
    <row r="130" spans="1:24" x14ac:dyDescent="0.2">
      <c r="A130" s="276" t="str">
        <f t="shared" si="13"/>
        <v/>
      </c>
      <c r="B130" s="599"/>
      <c r="C130" s="279" t="s">
        <v>98</v>
      </c>
      <c r="D130" s="277"/>
      <c r="E130" s="273">
        <v>0</v>
      </c>
      <c r="F130" s="271">
        <v>0</v>
      </c>
      <c r="G130" s="358"/>
      <c r="H130" s="358"/>
      <c r="I130" s="363">
        <f t="shared" si="27"/>
        <v>0</v>
      </c>
      <c r="J130" s="277"/>
      <c r="K130" s="457">
        <v>626</v>
      </c>
      <c r="L130" s="458" t="s">
        <v>117</v>
      </c>
      <c r="M130" s="306" t="str">
        <f t="shared" si="26"/>
        <v/>
      </c>
      <c r="N130" s="277"/>
      <c r="O130" s="307"/>
      <c r="P130" s="277"/>
      <c r="Q130" s="306"/>
      <c r="R130" s="277"/>
      <c r="S130" s="275"/>
      <c r="T130" s="275"/>
      <c r="U130" s="275"/>
      <c r="V130" s="275"/>
      <c r="W130" s="275"/>
      <c r="X130" s="275"/>
    </row>
    <row r="131" spans="1:24" x14ac:dyDescent="0.2">
      <c r="A131" s="276" t="str">
        <f t="shared" si="13"/>
        <v/>
      </c>
      <c r="B131" s="600"/>
      <c r="C131" s="475" t="s">
        <v>98</v>
      </c>
      <c r="D131" s="302"/>
      <c r="E131" s="274">
        <v>0</v>
      </c>
      <c r="F131" s="272">
        <v>0</v>
      </c>
      <c r="G131" s="369"/>
      <c r="H131" s="369"/>
      <c r="I131" s="371">
        <f>F131*E131</f>
        <v>0</v>
      </c>
      <c r="J131" s="277"/>
      <c r="K131" s="457">
        <v>626</v>
      </c>
      <c r="L131" s="458" t="s">
        <v>117</v>
      </c>
      <c r="M131" s="306" t="str">
        <f t="shared" si="26"/>
        <v/>
      </c>
      <c r="N131" s="277"/>
      <c r="O131" s="307"/>
      <c r="P131" s="277"/>
      <c r="Q131" s="306"/>
      <c r="R131" s="277"/>
      <c r="S131" s="275"/>
      <c r="T131" s="275"/>
      <c r="U131" s="275"/>
      <c r="V131" s="275"/>
      <c r="W131" s="275"/>
      <c r="X131" s="275"/>
    </row>
    <row r="132" spans="1:24" x14ac:dyDescent="0.2">
      <c r="A132" s="276" t="str">
        <f t="shared" si="13"/>
        <v/>
      </c>
      <c r="B132" s="517" t="s">
        <v>120</v>
      </c>
      <c r="C132" s="518"/>
      <c r="D132" s="518"/>
      <c r="E132" s="476" t="s">
        <v>92</v>
      </c>
      <c r="F132" s="476" t="s">
        <v>93</v>
      </c>
      <c r="G132" s="519"/>
      <c r="H132" s="519"/>
      <c r="I132" s="520">
        <f>SUM(I133:I156)</f>
        <v>0</v>
      </c>
      <c r="J132" s="277"/>
      <c r="K132" s="305"/>
      <c r="L132" s="277"/>
      <c r="M132" s="306"/>
      <c r="N132" s="277"/>
      <c r="O132" s="307"/>
      <c r="P132" s="277"/>
      <c r="Q132" s="306"/>
      <c r="R132" s="277"/>
      <c r="S132" s="275"/>
      <c r="T132" s="275"/>
      <c r="U132" s="275"/>
      <c r="V132" s="275"/>
      <c r="W132" s="275"/>
      <c r="X132" s="275"/>
    </row>
    <row r="133" spans="1:24" x14ac:dyDescent="0.2">
      <c r="A133" s="276" t="str">
        <f t="shared" si="13"/>
        <v/>
      </c>
      <c r="B133" s="629"/>
      <c r="C133" s="279" t="s">
        <v>170</v>
      </c>
      <c r="D133" s="521"/>
      <c r="E133" s="273">
        <v>0</v>
      </c>
      <c r="F133" s="271">
        <v>0</v>
      </c>
      <c r="G133" s="477"/>
      <c r="H133" s="477"/>
      <c r="I133" s="478">
        <f t="shared" ref="I133:I154" si="28">F133*E133</f>
        <v>0</v>
      </c>
      <c r="J133" s="277"/>
      <c r="K133" s="457">
        <v>605</v>
      </c>
      <c r="L133" s="458" t="s">
        <v>123</v>
      </c>
      <c r="M133" s="306" t="str">
        <f t="shared" ref="M133:M156" si="29">IF(A133="","",(I133))</f>
        <v/>
      </c>
      <c r="N133" s="277"/>
      <c r="O133" s="307"/>
      <c r="P133" s="277"/>
      <c r="Q133" s="306"/>
      <c r="R133" s="373" t="s">
        <v>294</v>
      </c>
      <c r="S133" s="275"/>
      <c r="T133" s="275"/>
      <c r="U133" s="275"/>
      <c r="V133" s="275"/>
      <c r="W133" s="275"/>
      <c r="X133" s="275"/>
    </row>
    <row r="134" spans="1:24" x14ac:dyDescent="0.2">
      <c r="A134" s="276" t="str">
        <f t="shared" si="13"/>
        <v/>
      </c>
      <c r="B134" s="629"/>
      <c r="C134" s="279" t="s">
        <v>170</v>
      </c>
      <c r="D134" s="521"/>
      <c r="E134" s="273">
        <v>0</v>
      </c>
      <c r="F134" s="271">
        <v>0</v>
      </c>
      <c r="G134" s="477"/>
      <c r="H134" s="477"/>
      <c r="I134" s="478">
        <f t="shared" si="28"/>
        <v>0</v>
      </c>
      <c r="J134" s="277"/>
      <c r="K134" s="457">
        <v>605</v>
      </c>
      <c r="L134" s="458" t="s">
        <v>123</v>
      </c>
      <c r="M134" s="306" t="str">
        <f t="shared" si="29"/>
        <v/>
      </c>
      <c r="N134" s="277"/>
      <c r="O134" s="307"/>
      <c r="P134" s="277"/>
      <c r="Q134" s="306"/>
      <c r="R134" s="373" t="s">
        <v>295</v>
      </c>
      <c r="S134" s="275"/>
      <c r="T134" s="275"/>
      <c r="U134" s="275"/>
      <c r="V134" s="275"/>
      <c r="W134" s="275"/>
      <c r="X134" s="275"/>
    </row>
    <row r="135" spans="1:24" x14ac:dyDescent="0.2">
      <c r="A135" s="276" t="str">
        <f t="shared" si="13"/>
        <v/>
      </c>
      <c r="B135" s="629"/>
      <c r="C135" s="279" t="s">
        <v>170</v>
      </c>
      <c r="D135" s="521"/>
      <c r="E135" s="273">
        <v>0</v>
      </c>
      <c r="F135" s="271">
        <v>0</v>
      </c>
      <c r="G135" s="477"/>
      <c r="H135" s="477"/>
      <c r="I135" s="478">
        <f t="shared" si="28"/>
        <v>0</v>
      </c>
      <c r="J135" s="277"/>
      <c r="K135" s="457">
        <v>605</v>
      </c>
      <c r="L135" s="458" t="s">
        <v>123</v>
      </c>
      <c r="M135" s="306" t="str">
        <f t="shared" si="29"/>
        <v/>
      </c>
      <c r="N135" s="277"/>
      <c r="O135" s="307"/>
      <c r="P135" s="277"/>
      <c r="Q135" s="306"/>
      <c r="R135" s="373" t="s">
        <v>296</v>
      </c>
      <c r="S135" s="275"/>
      <c r="T135" s="275"/>
      <c r="U135" s="275"/>
      <c r="V135" s="275"/>
      <c r="W135" s="275"/>
      <c r="X135" s="275"/>
    </row>
    <row r="136" spans="1:24" x14ac:dyDescent="0.2">
      <c r="A136" s="276" t="str">
        <f t="shared" si="13"/>
        <v/>
      </c>
      <c r="B136" s="629"/>
      <c r="C136" s="279" t="s">
        <v>170</v>
      </c>
      <c r="D136" s="521"/>
      <c r="E136" s="273">
        <v>0</v>
      </c>
      <c r="F136" s="271">
        <v>0</v>
      </c>
      <c r="G136" s="477"/>
      <c r="H136" s="477"/>
      <c r="I136" s="478">
        <f t="shared" si="28"/>
        <v>0</v>
      </c>
      <c r="J136" s="277"/>
      <c r="K136" s="457">
        <v>605</v>
      </c>
      <c r="L136" s="458" t="s">
        <v>123</v>
      </c>
      <c r="M136" s="306" t="str">
        <f t="shared" si="29"/>
        <v/>
      </c>
      <c r="N136" s="277"/>
      <c r="O136" s="307"/>
      <c r="P136" s="277"/>
      <c r="Q136" s="306"/>
      <c r="R136" s="373" t="s">
        <v>297</v>
      </c>
      <c r="S136" s="275"/>
      <c r="T136" s="275"/>
      <c r="U136" s="275"/>
      <c r="V136" s="275"/>
      <c r="W136" s="275"/>
      <c r="X136" s="275"/>
    </row>
    <row r="137" spans="1:24" x14ac:dyDescent="0.2">
      <c r="A137" s="276" t="str">
        <f t="shared" si="13"/>
        <v/>
      </c>
      <c r="B137" s="629"/>
      <c r="C137" s="279" t="s">
        <v>170</v>
      </c>
      <c r="D137" s="521"/>
      <c r="E137" s="273">
        <v>0</v>
      </c>
      <c r="F137" s="271">
        <v>0</v>
      </c>
      <c r="G137" s="477"/>
      <c r="H137" s="477"/>
      <c r="I137" s="478">
        <f t="shared" si="28"/>
        <v>0</v>
      </c>
      <c r="J137" s="277"/>
      <c r="K137" s="457">
        <v>605</v>
      </c>
      <c r="L137" s="458" t="s">
        <v>123</v>
      </c>
      <c r="M137" s="306" t="str">
        <f t="shared" si="29"/>
        <v/>
      </c>
      <c r="N137" s="277"/>
      <c r="O137" s="307"/>
      <c r="P137" s="277"/>
      <c r="Q137" s="306"/>
      <c r="R137" s="373" t="s">
        <v>298</v>
      </c>
      <c r="S137" s="275"/>
      <c r="T137" s="275"/>
      <c r="U137" s="275"/>
      <c r="V137" s="275"/>
      <c r="W137" s="275"/>
      <c r="X137" s="275"/>
    </row>
    <row r="138" spans="1:24" x14ac:dyDescent="0.2">
      <c r="A138" s="276" t="str">
        <f t="shared" si="13"/>
        <v/>
      </c>
      <c r="B138" s="629"/>
      <c r="C138" s="279" t="s">
        <v>170</v>
      </c>
      <c r="D138" s="521"/>
      <c r="E138" s="273">
        <v>0</v>
      </c>
      <c r="F138" s="271">
        <v>0</v>
      </c>
      <c r="G138" s="477"/>
      <c r="H138" s="477"/>
      <c r="I138" s="478">
        <f t="shared" si="28"/>
        <v>0</v>
      </c>
      <c r="J138" s="277"/>
      <c r="K138" s="457">
        <v>605</v>
      </c>
      <c r="L138" s="458" t="s">
        <v>123</v>
      </c>
      <c r="M138" s="306" t="str">
        <f t="shared" si="29"/>
        <v/>
      </c>
      <c r="N138" s="277"/>
      <c r="O138" s="307"/>
      <c r="P138" s="277"/>
      <c r="Q138" s="306"/>
      <c r="R138" s="373" t="s">
        <v>299</v>
      </c>
      <c r="S138" s="275"/>
      <c r="T138" s="275"/>
      <c r="U138" s="275"/>
      <c r="V138" s="275"/>
      <c r="W138" s="275"/>
      <c r="X138" s="275"/>
    </row>
    <row r="139" spans="1:24" x14ac:dyDescent="0.2">
      <c r="A139" s="276" t="str">
        <f t="shared" si="13"/>
        <v/>
      </c>
      <c r="B139" s="629"/>
      <c r="C139" s="279" t="s">
        <v>170</v>
      </c>
      <c r="D139" s="521"/>
      <c r="E139" s="273">
        <v>0</v>
      </c>
      <c r="F139" s="271">
        <v>0</v>
      </c>
      <c r="G139" s="477"/>
      <c r="H139" s="477"/>
      <c r="I139" s="478">
        <f t="shared" si="28"/>
        <v>0</v>
      </c>
      <c r="J139" s="277"/>
      <c r="K139" s="457">
        <v>605</v>
      </c>
      <c r="L139" s="458" t="s">
        <v>123</v>
      </c>
      <c r="M139" s="306" t="str">
        <f>IF(A139="","",(I139))</f>
        <v/>
      </c>
      <c r="N139" s="277"/>
      <c r="O139" s="307"/>
      <c r="P139" s="277"/>
      <c r="Q139" s="278"/>
      <c r="R139" s="480" t="s">
        <v>300</v>
      </c>
      <c r="S139" s="275"/>
      <c r="T139" s="275"/>
      <c r="U139" s="275"/>
      <c r="V139" s="275"/>
      <c r="W139" s="275"/>
      <c r="X139" s="275"/>
    </row>
    <row r="140" spans="1:24" x14ac:dyDescent="0.2">
      <c r="A140" s="276" t="str">
        <f t="shared" si="13"/>
        <v/>
      </c>
      <c r="B140" s="629"/>
      <c r="C140" s="277" t="s">
        <v>170</v>
      </c>
      <c r="D140" s="521"/>
      <c r="E140" s="273">
        <v>0</v>
      </c>
      <c r="F140" s="271">
        <v>0</v>
      </c>
      <c r="G140" s="477"/>
      <c r="H140" s="477"/>
      <c r="I140" s="478">
        <f t="shared" si="28"/>
        <v>0</v>
      </c>
      <c r="J140" s="277"/>
      <c r="K140" s="457">
        <v>605</v>
      </c>
      <c r="L140" s="458" t="s">
        <v>123</v>
      </c>
      <c r="M140" s="306" t="str">
        <f>IF(A140="","",(I140))</f>
        <v/>
      </c>
      <c r="N140" s="277"/>
      <c r="O140" s="307"/>
      <c r="P140" s="277"/>
      <c r="Q140" s="278"/>
      <c r="R140" s="481" t="s">
        <v>301</v>
      </c>
      <c r="S140" s="275"/>
      <c r="T140" s="275"/>
      <c r="U140" s="275"/>
      <c r="V140" s="275"/>
      <c r="W140" s="275"/>
      <c r="X140" s="275"/>
    </row>
    <row r="141" spans="1:24" x14ac:dyDescent="0.2">
      <c r="A141" s="276" t="str">
        <f t="shared" si="13"/>
        <v/>
      </c>
      <c r="B141" s="629"/>
      <c r="C141" s="277" t="s">
        <v>170</v>
      </c>
      <c r="D141" s="521"/>
      <c r="E141" s="273">
        <v>0</v>
      </c>
      <c r="F141" s="271">
        <v>0</v>
      </c>
      <c r="G141" s="477"/>
      <c r="H141" s="477"/>
      <c r="I141" s="478">
        <f t="shared" si="28"/>
        <v>0</v>
      </c>
      <c r="J141" s="277"/>
      <c r="K141" s="457">
        <v>605</v>
      </c>
      <c r="L141" s="458" t="s">
        <v>123</v>
      </c>
      <c r="M141" s="306" t="str">
        <f t="shared" si="29"/>
        <v/>
      </c>
      <c r="N141" s="277"/>
      <c r="O141" s="307"/>
      <c r="P141" s="277"/>
      <c r="Q141" s="278"/>
      <c r="R141" s="481" t="s">
        <v>302</v>
      </c>
      <c r="S141" s="275"/>
      <c r="T141" s="275"/>
      <c r="U141" s="275"/>
      <c r="V141" s="275"/>
      <c r="W141" s="275"/>
      <c r="X141" s="275"/>
    </row>
    <row r="142" spans="1:24" x14ac:dyDescent="0.2">
      <c r="A142" s="276" t="str">
        <f t="shared" si="13"/>
        <v/>
      </c>
      <c r="B142" s="629"/>
      <c r="C142" s="277" t="s">
        <v>170</v>
      </c>
      <c r="D142" s="521"/>
      <c r="E142" s="273">
        <v>0</v>
      </c>
      <c r="F142" s="271">
        <v>0</v>
      </c>
      <c r="G142" s="477"/>
      <c r="H142" s="477"/>
      <c r="I142" s="478">
        <f t="shared" si="28"/>
        <v>0</v>
      </c>
      <c r="J142" s="277"/>
      <c r="K142" s="457">
        <v>605</v>
      </c>
      <c r="L142" s="458" t="s">
        <v>123</v>
      </c>
      <c r="M142" s="306" t="str">
        <f t="shared" si="29"/>
        <v/>
      </c>
      <c r="N142" s="277"/>
      <c r="O142" s="307"/>
      <c r="P142" s="277"/>
      <c r="Q142" s="278"/>
      <c r="R142" s="481" t="s">
        <v>303</v>
      </c>
      <c r="S142" s="275"/>
      <c r="T142" s="275"/>
      <c r="U142" s="275"/>
      <c r="V142" s="275"/>
      <c r="W142" s="275"/>
      <c r="X142" s="275"/>
    </row>
    <row r="143" spans="1:24" x14ac:dyDescent="0.2">
      <c r="A143" s="276" t="str">
        <f t="shared" si="13"/>
        <v/>
      </c>
      <c r="B143" s="629"/>
      <c r="C143" s="277" t="s">
        <v>170</v>
      </c>
      <c r="D143" s="521"/>
      <c r="E143" s="273">
        <v>0</v>
      </c>
      <c r="F143" s="271">
        <v>0</v>
      </c>
      <c r="G143" s="477"/>
      <c r="H143" s="477"/>
      <c r="I143" s="478">
        <f t="shared" si="28"/>
        <v>0</v>
      </c>
      <c r="J143" s="277"/>
      <c r="K143" s="457">
        <v>605</v>
      </c>
      <c r="L143" s="458" t="s">
        <v>123</v>
      </c>
      <c r="M143" s="306" t="str">
        <f t="shared" si="29"/>
        <v/>
      </c>
      <c r="N143" s="277"/>
      <c r="O143" s="307"/>
      <c r="P143" s="277"/>
      <c r="Q143" s="278"/>
      <c r="R143" s="481" t="s">
        <v>304</v>
      </c>
      <c r="S143" s="275"/>
      <c r="T143" s="275"/>
      <c r="U143" s="275"/>
      <c r="V143" s="275"/>
      <c r="W143" s="275"/>
      <c r="X143" s="275"/>
    </row>
    <row r="144" spans="1:24" x14ac:dyDescent="0.2">
      <c r="A144" s="276" t="str">
        <f t="shared" si="13"/>
        <v/>
      </c>
      <c r="B144" s="629"/>
      <c r="C144" s="277" t="s">
        <v>170</v>
      </c>
      <c r="D144" s="521"/>
      <c r="E144" s="273">
        <v>0</v>
      </c>
      <c r="F144" s="271">
        <v>0</v>
      </c>
      <c r="G144" s="477"/>
      <c r="H144" s="477"/>
      <c r="I144" s="478">
        <f t="shared" si="28"/>
        <v>0</v>
      </c>
      <c r="J144" s="277"/>
      <c r="K144" s="457">
        <v>605</v>
      </c>
      <c r="L144" s="458" t="s">
        <v>123</v>
      </c>
      <c r="M144" s="306" t="str">
        <f t="shared" si="29"/>
        <v/>
      </c>
      <c r="N144" s="277"/>
      <c r="O144" s="307"/>
      <c r="P144" s="277"/>
      <c r="Q144" s="278"/>
      <c r="R144" s="373" t="s">
        <v>305</v>
      </c>
      <c r="S144" s="275"/>
      <c r="T144" s="275"/>
      <c r="U144" s="275"/>
      <c r="V144" s="275"/>
      <c r="W144" s="275"/>
      <c r="X144" s="275"/>
    </row>
    <row r="145" spans="1:24" x14ac:dyDescent="0.2">
      <c r="A145" s="276" t="str">
        <f t="shared" si="13"/>
        <v/>
      </c>
      <c r="B145" s="629"/>
      <c r="C145" s="277" t="s">
        <v>170</v>
      </c>
      <c r="D145" s="521"/>
      <c r="E145" s="273">
        <v>0</v>
      </c>
      <c r="F145" s="271">
        <v>0</v>
      </c>
      <c r="G145" s="477"/>
      <c r="H145" s="477"/>
      <c r="I145" s="478">
        <f t="shared" si="28"/>
        <v>0</v>
      </c>
      <c r="J145" s="277"/>
      <c r="K145" s="457">
        <v>605</v>
      </c>
      <c r="L145" s="458" t="s">
        <v>123</v>
      </c>
      <c r="M145" s="306" t="str">
        <f t="shared" si="29"/>
        <v/>
      </c>
      <c r="N145" s="277"/>
      <c r="O145" s="307"/>
      <c r="P145" s="277"/>
      <c r="Q145" s="278"/>
      <c r="R145" s="481" t="s">
        <v>306</v>
      </c>
      <c r="S145" s="275"/>
      <c r="T145" s="275"/>
      <c r="U145" s="275"/>
      <c r="V145" s="275"/>
      <c r="W145" s="275"/>
      <c r="X145" s="275"/>
    </row>
    <row r="146" spans="1:24" x14ac:dyDescent="0.2">
      <c r="A146" s="276" t="str">
        <f t="shared" si="13"/>
        <v/>
      </c>
      <c r="B146" s="629"/>
      <c r="C146" s="277" t="s">
        <v>170</v>
      </c>
      <c r="D146" s="521"/>
      <c r="E146" s="273">
        <v>0</v>
      </c>
      <c r="F146" s="271">
        <v>0</v>
      </c>
      <c r="G146" s="477"/>
      <c r="H146" s="477"/>
      <c r="I146" s="478">
        <f t="shared" si="28"/>
        <v>0</v>
      </c>
      <c r="J146" s="277"/>
      <c r="K146" s="457">
        <v>605</v>
      </c>
      <c r="L146" s="458" t="s">
        <v>123</v>
      </c>
      <c r="M146" s="306" t="str">
        <f t="shared" si="29"/>
        <v/>
      </c>
      <c r="N146" s="277"/>
      <c r="O146" s="307"/>
      <c r="P146" s="277"/>
      <c r="Q146" s="278"/>
      <c r="R146" s="481" t="s">
        <v>307</v>
      </c>
      <c r="S146" s="275"/>
      <c r="T146" s="275"/>
      <c r="U146" s="275"/>
      <c r="V146" s="275"/>
      <c r="W146" s="275"/>
      <c r="X146" s="275"/>
    </row>
    <row r="147" spans="1:24" x14ac:dyDescent="0.2">
      <c r="A147" s="276" t="str">
        <f t="shared" si="13"/>
        <v/>
      </c>
      <c r="B147" s="629"/>
      <c r="C147" s="277" t="s">
        <v>170</v>
      </c>
      <c r="D147" s="521"/>
      <c r="E147" s="273">
        <v>0</v>
      </c>
      <c r="F147" s="271">
        <v>0</v>
      </c>
      <c r="G147" s="477"/>
      <c r="H147" s="477"/>
      <c r="I147" s="478">
        <f t="shared" si="28"/>
        <v>0</v>
      </c>
      <c r="J147" s="277"/>
      <c r="K147" s="457">
        <v>605</v>
      </c>
      <c r="L147" s="458" t="s">
        <v>123</v>
      </c>
      <c r="M147" s="306" t="str">
        <f t="shared" si="29"/>
        <v/>
      </c>
      <c r="N147" s="277"/>
      <c r="O147" s="307"/>
      <c r="P147" s="277"/>
      <c r="Q147" s="278"/>
      <c r="R147" s="481" t="s">
        <v>308</v>
      </c>
      <c r="S147" s="275"/>
      <c r="T147" s="275"/>
      <c r="U147" s="275"/>
      <c r="V147" s="275"/>
      <c r="W147" s="275"/>
      <c r="X147" s="275"/>
    </row>
    <row r="148" spans="1:24" x14ac:dyDescent="0.2">
      <c r="A148" s="276" t="str">
        <f t="shared" si="13"/>
        <v/>
      </c>
      <c r="B148" s="629"/>
      <c r="C148" s="277" t="s">
        <v>170</v>
      </c>
      <c r="D148" s="521"/>
      <c r="E148" s="273">
        <v>0</v>
      </c>
      <c r="F148" s="271">
        <v>0</v>
      </c>
      <c r="G148" s="477"/>
      <c r="H148" s="477"/>
      <c r="I148" s="478">
        <f t="shared" si="28"/>
        <v>0</v>
      </c>
      <c r="J148" s="277"/>
      <c r="K148" s="457">
        <v>605</v>
      </c>
      <c r="L148" s="458" t="s">
        <v>123</v>
      </c>
      <c r="M148" s="306" t="str">
        <f t="shared" si="29"/>
        <v/>
      </c>
      <c r="N148" s="277"/>
      <c r="O148" s="307"/>
      <c r="P148" s="277"/>
      <c r="Q148" s="278"/>
      <c r="R148" s="481"/>
      <c r="S148" s="275"/>
      <c r="T148" s="275"/>
      <c r="U148" s="275"/>
      <c r="V148" s="275"/>
      <c r="W148" s="275"/>
      <c r="X148" s="275"/>
    </row>
    <row r="149" spans="1:24" x14ac:dyDescent="0.2">
      <c r="A149" s="276" t="str">
        <f t="shared" si="13"/>
        <v/>
      </c>
      <c r="B149" s="629"/>
      <c r="C149" s="277" t="s">
        <v>170</v>
      </c>
      <c r="D149" s="521"/>
      <c r="E149" s="273">
        <v>0</v>
      </c>
      <c r="F149" s="271">
        <v>0</v>
      </c>
      <c r="G149" s="477"/>
      <c r="H149" s="477"/>
      <c r="I149" s="478">
        <f t="shared" si="28"/>
        <v>0</v>
      </c>
      <c r="J149" s="277"/>
      <c r="K149" s="457">
        <v>605</v>
      </c>
      <c r="L149" s="458" t="s">
        <v>123</v>
      </c>
      <c r="M149" s="306" t="str">
        <f t="shared" si="29"/>
        <v/>
      </c>
      <c r="N149" s="277"/>
      <c r="O149" s="307"/>
      <c r="P149" s="277"/>
      <c r="Q149" s="278"/>
      <c r="R149" s="481" t="s">
        <v>309</v>
      </c>
      <c r="S149" s="275"/>
      <c r="T149" s="275"/>
      <c r="U149" s="275"/>
      <c r="V149" s="275"/>
      <c r="W149" s="275"/>
      <c r="X149" s="275"/>
    </row>
    <row r="150" spans="1:24" x14ac:dyDescent="0.2">
      <c r="A150" s="276" t="str">
        <f t="shared" si="13"/>
        <v/>
      </c>
      <c r="B150" s="629"/>
      <c r="C150" s="277" t="s">
        <v>170</v>
      </c>
      <c r="D150" s="521"/>
      <c r="E150" s="273">
        <v>0</v>
      </c>
      <c r="F150" s="271">
        <v>0</v>
      </c>
      <c r="G150" s="477"/>
      <c r="H150" s="477"/>
      <c r="I150" s="478">
        <f t="shared" si="28"/>
        <v>0</v>
      </c>
      <c r="J150" s="277"/>
      <c r="K150" s="457">
        <v>605</v>
      </c>
      <c r="L150" s="458" t="s">
        <v>123</v>
      </c>
      <c r="M150" s="306" t="str">
        <f>IF(A150="","",(I150))</f>
        <v/>
      </c>
      <c r="N150" s="277"/>
      <c r="O150" s="307"/>
      <c r="P150" s="277"/>
      <c r="Q150" s="306"/>
      <c r="R150" s="481" t="s">
        <v>310</v>
      </c>
      <c r="S150" s="275"/>
      <c r="T150" s="275"/>
      <c r="U150" s="275"/>
      <c r="V150" s="275"/>
      <c r="W150" s="275"/>
      <c r="X150" s="275"/>
    </row>
    <row r="151" spans="1:24" x14ac:dyDescent="0.2">
      <c r="A151" s="276" t="str">
        <f t="shared" si="13"/>
        <v/>
      </c>
      <c r="B151" s="629"/>
      <c r="C151" s="277" t="s">
        <v>170</v>
      </c>
      <c r="D151" s="521"/>
      <c r="E151" s="273">
        <v>0</v>
      </c>
      <c r="F151" s="271">
        <v>0</v>
      </c>
      <c r="G151" s="477"/>
      <c r="H151" s="477"/>
      <c r="I151" s="478">
        <f t="shared" si="28"/>
        <v>0</v>
      </c>
      <c r="J151" s="277"/>
      <c r="K151" s="457">
        <v>605</v>
      </c>
      <c r="L151" s="458" t="s">
        <v>123</v>
      </c>
      <c r="M151" s="306" t="str">
        <f t="shared" ref="M151:M154" si="30">IF(A151="","",(I151))</f>
        <v/>
      </c>
      <c r="N151" s="277"/>
      <c r="O151" s="307"/>
      <c r="P151" s="277"/>
      <c r="Q151" s="306"/>
      <c r="R151" s="373" t="s">
        <v>311</v>
      </c>
      <c r="S151" s="275"/>
      <c r="T151" s="275"/>
      <c r="U151" s="275"/>
      <c r="V151" s="275"/>
      <c r="W151" s="275"/>
      <c r="X151" s="275"/>
    </row>
    <row r="152" spans="1:24" x14ac:dyDescent="0.2">
      <c r="A152" s="276" t="str">
        <f t="shared" si="13"/>
        <v/>
      </c>
      <c r="B152" s="629"/>
      <c r="C152" s="277" t="s">
        <v>170</v>
      </c>
      <c r="D152" s="521"/>
      <c r="E152" s="273">
        <v>0</v>
      </c>
      <c r="F152" s="271">
        <v>0</v>
      </c>
      <c r="G152" s="477"/>
      <c r="H152" s="477"/>
      <c r="I152" s="478">
        <f t="shared" si="28"/>
        <v>0</v>
      </c>
      <c r="J152" s="277"/>
      <c r="K152" s="457">
        <v>605</v>
      </c>
      <c r="L152" s="458" t="s">
        <v>123</v>
      </c>
      <c r="M152" s="306" t="str">
        <f t="shared" si="30"/>
        <v/>
      </c>
      <c r="N152" s="277"/>
      <c r="O152" s="307"/>
      <c r="P152" s="277"/>
      <c r="Q152" s="306"/>
      <c r="R152" s="277"/>
      <c r="S152" s="275"/>
      <c r="T152" s="275"/>
      <c r="U152" s="275"/>
      <c r="V152" s="275"/>
      <c r="W152" s="275"/>
      <c r="X152" s="275"/>
    </row>
    <row r="153" spans="1:24" x14ac:dyDescent="0.2">
      <c r="A153" s="276" t="str">
        <f t="shared" si="13"/>
        <v/>
      </c>
      <c r="B153" s="629"/>
      <c r="C153" s="277" t="s">
        <v>170</v>
      </c>
      <c r="D153" s="521"/>
      <c r="E153" s="273">
        <v>0</v>
      </c>
      <c r="F153" s="271">
        <v>0</v>
      </c>
      <c r="G153" s="477"/>
      <c r="H153" s="477"/>
      <c r="I153" s="478">
        <f t="shared" si="28"/>
        <v>0</v>
      </c>
      <c r="J153" s="277"/>
      <c r="K153" s="457">
        <v>605</v>
      </c>
      <c r="L153" s="458" t="s">
        <v>123</v>
      </c>
      <c r="M153" s="306" t="str">
        <f t="shared" si="30"/>
        <v/>
      </c>
      <c r="N153" s="277"/>
      <c r="O153" s="307"/>
      <c r="P153" s="277"/>
      <c r="Q153" s="306"/>
      <c r="R153" s="373" t="s">
        <v>312</v>
      </c>
      <c r="S153" s="275"/>
      <c r="T153" s="275"/>
      <c r="U153" s="275"/>
      <c r="V153" s="275"/>
      <c r="W153" s="275"/>
      <c r="X153" s="275"/>
    </row>
    <row r="154" spans="1:24" x14ac:dyDescent="0.2">
      <c r="A154" s="276" t="str">
        <f t="shared" si="13"/>
        <v/>
      </c>
      <c r="B154" s="629"/>
      <c r="C154" s="277" t="s">
        <v>170</v>
      </c>
      <c r="D154" s="521"/>
      <c r="E154" s="273">
        <v>0</v>
      </c>
      <c r="F154" s="271">
        <v>0</v>
      </c>
      <c r="G154" s="477"/>
      <c r="H154" s="477"/>
      <c r="I154" s="478">
        <f t="shared" si="28"/>
        <v>0</v>
      </c>
      <c r="J154" s="277"/>
      <c r="K154" s="457">
        <v>605</v>
      </c>
      <c r="L154" s="458" t="s">
        <v>123</v>
      </c>
      <c r="M154" s="306" t="str">
        <f t="shared" si="30"/>
        <v/>
      </c>
      <c r="N154" s="277"/>
      <c r="O154" s="307"/>
      <c r="P154" s="277"/>
      <c r="Q154" s="306"/>
      <c r="R154" s="373" t="s">
        <v>313</v>
      </c>
      <c r="S154" s="275"/>
      <c r="T154" s="275"/>
      <c r="U154" s="275"/>
      <c r="V154" s="275"/>
      <c r="W154" s="275"/>
      <c r="X154" s="275"/>
    </row>
    <row r="155" spans="1:24" x14ac:dyDescent="0.2">
      <c r="A155" s="276" t="str">
        <f t="shared" si="13"/>
        <v/>
      </c>
      <c r="B155" s="629"/>
      <c r="C155" s="277" t="s">
        <v>170</v>
      </c>
      <c r="D155" s="521"/>
      <c r="E155" s="273">
        <v>0</v>
      </c>
      <c r="F155" s="271">
        <v>0</v>
      </c>
      <c r="G155" s="477"/>
      <c r="H155" s="477"/>
      <c r="I155" s="478">
        <f>F155*E155</f>
        <v>0</v>
      </c>
      <c r="J155" s="277"/>
      <c r="K155" s="457">
        <v>605</v>
      </c>
      <c r="L155" s="458" t="s">
        <v>123</v>
      </c>
      <c r="M155" s="306" t="str">
        <f t="shared" si="29"/>
        <v/>
      </c>
      <c r="N155" s="277"/>
      <c r="O155" s="307"/>
      <c r="P155" s="277"/>
      <c r="Q155" s="306"/>
      <c r="R155" s="277"/>
      <c r="S155" s="275"/>
      <c r="T155" s="275"/>
      <c r="U155" s="275"/>
      <c r="V155" s="275"/>
      <c r="W155" s="275"/>
      <c r="X155" s="275"/>
    </row>
    <row r="156" spans="1:24" x14ac:dyDescent="0.2">
      <c r="A156" s="276" t="str">
        <f t="shared" si="13"/>
        <v/>
      </c>
      <c r="B156" s="630"/>
      <c r="C156" s="475" t="s">
        <v>171</v>
      </c>
      <c r="D156" s="522"/>
      <c r="E156" s="273">
        <v>0</v>
      </c>
      <c r="F156" s="483">
        <v>5</v>
      </c>
      <c r="G156" s="484"/>
      <c r="H156" s="484"/>
      <c r="I156" s="485">
        <f>(E156/F156)</f>
        <v>0</v>
      </c>
      <c r="J156" s="277"/>
      <c r="K156" s="457">
        <v>68</v>
      </c>
      <c r="L156" s="458" t="s">
        <v>172</v>
      </c>
      <c r="M156" s="306" t="str">
        <f t="shared" si="29"/>
        <v/>
      </c>
      <c r="N156" s="277"/>
      <c r="O156" s="307"/>
      <c r="P156" s="277"/>
      <c r="Q156" s="306"/>
      <c r="R156" s="277"/>
      <c r="S156" s="275"/>
      <c r="T156" s="275"/>
      <c r="U156" s="275"/>
      <c r="V156" s="275"/>
      <c r="W156" s="275"/>
      <c r="X156" s="275"/>
    </row>
    <row r="157" spans="1:24" x14ac:dyDescent="0.2">
      <c r="A157" s="276" t="str">
        <f t="shared" si="13"/>
        <v/>
      </c>
      <c r="B157" s="631" t="s">
        <v>173</v>
      </c>
      <c r="C157" s="632"/>
      <c r="D157" s="633"/>
      <c r="E157" s="486" t="s">
        <v>92</v>
      </c>
      <c r="F157" s="486" t="s">
        <v>93</v>
      </c>
      <c r="G157" s="487"/>
      <c r="H157" s="487"/>
      <c r="I157" s="515">
        <f>SUM(I158:I172)</f>
        <v>0</v>
      </c>
      <c r="J157" s="277"/>
      <c r="K157" s="305"/>
      <c r="L157" s="277"/>
      <c r="M157" s="306"/>
      <c r="N157" s="277"/>
      <c r="O157" s="307"/>
      <c r="P157" s="277"/>
      <c r="Q157" s="306"/>
      <c r="R157" s="277"/>
      <c r="S157" s="275"/>
      <c r="T157" s="275"/>
      <c r="U157" s="275"/>
      <c r="V157" s="275"/>
      <c r="W157" s="275"/>
      <c r="X157" s="275"/>
    </row>
    <row r="158" spans="1:24" x14ac:dyDescent="0.2">
      <c r="A158" s="276" t="str">
        <f t="shared" si="13"/>
        <v/>
      </c>
      <c r="B158" s="634"/>
      <c r="C158" s="489" t="s">
        <v>174</v>
      </c>
      <c r="D158" s="293"/>
      <c r="E158" s="273">
        <v>500</v>
      </c>
      <c r="F158" s="271">
        <v>0</v>
      </c>
      <c r="G158" s="490"/>
      <c r="H158" s="490"/>
      <c r="I158" s="491">
        <f t="shared" ref="I158:I172" si="31">F158*E158</f>
        <v>0</v>
      </c>
      <c r="J158" s="277"/>
      <c r="K158" s="305">
        <v>6063</v>
      </c>
      <c r="L158" s="365" t="s">
        <v>173</v>
      </c>
      <c r="M158" s="306" t="str">
        <f t="shared" ref="M158:M172" si="32">IF(A158="","",(I158))</f>
        <v/>
      </c>
      <c r="N158" s="277"/>
      <c r="O158" s="307"/>
      <c r="P158" s="277"/>
      <c r="Q158" s="306"/>
      <c r="R158" s="277"/>
      <c r="S158" s="275"/>
      <c r="T158" s="275"/>
      <c r="U158" s="275"/>
      <c r="V158" s="275"/>
      <c r="W158" s="275"/>
      <c r="X158" s="275"/>
    </row>
    <row r="159" spans="1:24" x14ac:dyDescent="0.2">
      <c r="A159" s="276" t="str">
        <f t="shared" si="13"/>
        <v/>
      </c>
      <c r="B159" s="635"/>
      <c r="C159" s="277" t="s">
        <v>175</v>
      </c>
      <c r="D159" s="277"/>
      <c r="E159" s="273">
        <v>300</v>
      </c>
      <c r="F159" s="271">
        <v>0</v>
      </c>
      <c r="G159" s="493"/>
      <c r="H159" s="493"/>
      <c r="I159" s="494">
        <f t="shared" si="31"/>
        <v>0</v>
      </c>
      <c r="J159" s="277"/>
      <c r="K159" s="305">
        <v>6063</v>
      </c>
      <c r="L159" s="365" t="s">
        <v>173</v>
      </c>
      <c r="M159" s="306" t="str">
        <f t="shared" si="32"/>
        <v/>
      </c>
      <c r="N159" s="277"/>
      <c r="O159" s="307"/>
      <c r="P159" s="277"/>
      <c r="Q159" s="306"/>
      <c r="R159" s="277"/>
      <c r="S159" s="275"/>
      <c r="T159" s="275"/>
      <c r="U159" s="275"/>
      <c r="V159" s="275"/>
      <c r="W159" s="275"/>
      <c r="X159" s="275"/>
    </row>
    <row r="160" spans="1:24" x14ac:dyDescent="0.2">
      <c r="A160" s="276" t="str">
        <f t="shared" si="13"/>
        <v/>
      </c>
      <c r="B160" s="635"/>
      <c r="C160" s="277" t="s">
        <v>104</v>
      </c>
      <c r="D160" s="277"/>
      <c r="E160" s="273">
        <v>0</v>
      </c>
      <c r="F160" s="271">
        <v>0</v>
      </c>
      <c r="G160" s="493"/>
      <c r="H160" s="493"/>
      <c r="I160" s="494">
        <f t="shared" si="31"/>
        <v>0</v>
      </c>
      <c r="J160" s="277"/>
      <c r="K160" s="305">
        <v>6063</v>
      </c>
      <c r="L160" s="365" t="s">
        <v>173</v>
      </c>
      <c r="M160" s="306" t="str">
        <f t="shared" si="32"/>
        <v/>
      </c>
      <c r="N160" s="277"/>
      <c r="O160" s="307"/>
      <c r="P160" s="277"/>
      <c r="Q160" s="306"/>
      <c r="R160" s="277"/>
      <c r="S160" s="275"/>
      <c r="T160" s="275"/>
      <c r="U160" s="275"/>
      <c r="V160" s="275"/>
      <c r="W160" s="275"/>
      <c r="X160" s="275"/>
    </row>
    <row r="161" spans="1:24" x14ac:dyDescent="0.2">
      <c r="A161" s="276" t="str">
        <f t="shared" si="13"/>
        <v/>
      </c>
      <c r="B161" s="635"/>
      <c r="C161" s="277" t="s">
        <v>176</v>
      </c>
      <c r="D161" s="277"/>
      <c r="E161" s="273">
        <v>10</v>
      </c>
      <c r="F161" s="271">
        <v>0</v>
      </c>
      <c r="G161" s="493"/>
      <c r="H161" s="493"/>
      <c r="I161" s="494">
        <f t="shared" si="31"/>
        <v>0</v>
      </c>
      <c r="J161" s="277"/>
      <c r="K161" s="305">
        <v>6064</v>
      </c>
      <c r="L161" s="365" t="s">
        <v>177</v>
      </c>
      <c r="M161" s="306" t="str">
        <f t="shared" si="32"/>
        <v/>
      </c>
      <c r="N161" s="277"/>
      <c r="O161" s="307"/>
      <c r="P161" s="277"/>
      <c r="Q161" s="306"/>
      <c r="R161" s="277"/>
      <c r="S161" s="275"/>
      <c r="T161" s="275"/>
      <c r="U161" s="275"/>
      <c r="V161" s="275"/>
      <c r="W161" s="275"/>
      <c r="X161" s="275"/>
    </row>
    <row r="162" spans="1:24" x14ac:dyDescent="0.2">
      <c r="A162" s="276" t="str">
        <f t="shared" si="13"/>
        <v/>
      </c>
      <c r="B162" s="635"/>
      <c r="C162" s="277" t="s">
        <v>178</v>
      </c>
      <c r="D162" s="277"/>
      <c r="E162" s="273">
        <v>20</v>
      </c>
      <c r="F162" s="271">
        <v>0</v>
      </c>
      <c r="G162" s="493"/>
      <c r="H162" s="493"/>
      <c r="I162" s="494">
        <f t="shared" si="31"/>
        <v>0</v>
      </c>
      <c r="J162" s="277"/>
      <c r="K162" s="305">
        <v>6064</v>
      </c>
      <c r="L162" s="365" t="s">
        <v>177</v>
      </c>
      <c r="M162" s="306" t="str">
        <f t="shared" si="32"/>
        <v/>
      </c>
      <c r="N162" s="277"/>
      <c r="O162" s="307"/>
      <c r="P162" s="277"/>
      <c r="Q162" s="306"/>
      <c r="R162" s="277"/>
      <c r="S162" s="275"/>
      <c r="T162" s="275"/>
      <c r="U162" s="275"/>
      <c r="V162" s="275"/>
      <c r="W162" s="275"/>
      <c r="X162" s="275"/>
    </row>
    <row r="163" spans="1:24" x14ac:dyDescent="0.2">
      <c r="A163" s="276" t="str">
        <f t="shared" si="13"/>
        <v/>
      </c>
      <c r="B163" s="635"/>
      <c r="C163" s="277" t="s">
        <v>179</v>
      </c>
      <c r="D163" s="277"/>
      <c r="E163" s="273">
        <v>25</v>
      </c>
      <c r="F163" s="271">
        <v>0</v>
      </c>
      <c r="G163" s="493"/>
      <c r="H163" s="493"/>
      <c r="I163" s="494">
        <f t="shared" si="31"/>
        <v>0</v>
      </c>
      <c r="J163" s="277"/>
      <c r="K163" s="305">
        <v>6064</v>
      </c>
      <c r="L163" s="365" t="s">
        <v>177</v>
      </c>
      <c r="M163" s="306" t="str">
        <f t="shared" si="32"/>
        <v/>
      </c>
      <c r="N163" s="277"/>
      <c r="O163" s="307"/>
      <c r="P163" s="277"/>
      <c r="Q163" s="306"/>
      <c r="R163" s="277"/>
      <c r="S163" s="275"/>
      <c r="T163" s="275"/>
      <c r="U163" s="275"/>
      <c r="V163" s="275"/>
      <c r="W163" s="275"/>
      <c r="X163" s="275"/>
    </row>
    <row r="164" spans="1:24" x14ac:dyDescent="0.2">
      <c r="A164" s="276" t="str">
        <f t="shared" si="13"/>
        <v/>
      </c>
      <c r="B164" s="635"/>
      <c r="C164" s="277" t="s">
        <v>180</v>
      </c>
      <c r="D164" s="277"/>
      <c r="E164" s="273">
        <v>20</v>
      </c>
      <c r="F164" s="271">
        <v>0</v>
      </c>
      <c r="G164" s="493"/>
      <c r="H164" s="493"/>
      <c r="I164" s="494">
        <f t="shared" si="31"/>
        <v>0</v>
      </c>
      <c r="J164" s="277"/>
      <c r="K164" s="305">
        <v>6064</v>
      </c>
      <c r="L164" s="365" t="s">
        <v>177</v>
      </c>
      <c r="M164" s="306" t="str">
        <f t="shared" si="32"/>
        <v/>
      </c>
      <c r="N164" s="277"/>
      <c r="O164" s="307"/>
      <c r="P164" s="277"/>
      <c r="Q164" s="306"/>
      <c r="R164" s="277"/>
      <c r="S164" s="275"/>
      <c r="T164" s="275"/>
      <c r="U164" s="275"/>
      <c r="V164" s="275"/>
      <c r="W164" s="275"/>
      <c r="X164" s="275"/>
    </row>
    <row r="165" spans="1:24" x14ac:dyDescent="0.2">
      <c r="A165" s="276" t="str">
        <f t="shared" si="13"/>
        <v/>
      </c>
      <c r="B165" s="635"/>
      <c r="C165" s="277" t="s">
        <v>181</v>
      </c>
      <c r="D165" s="277"/>
      <c r="E165" s="273">
        <v>15</v>
      </c>
      <c r="F165" s="271">
        <v>0</v>
      </c>
      <c r="G165" s="493"/>
      <c r="H165" s="493"/>
      <c r="I165" s="494">
        <f t="shared" si="31"/>
        <v>0</v>
      </c>
      <c r="J165" s="277"/>
      <c r="K165" s="305">
        <v>6064</v>
      </c>
      <c r="L165" s="365" t="s">
        <v>177</v>
      </c>
      <c r="M165" s="306" t="str">
        <f t="shared" si="32"/>
        <v/>
      </c>
      <c r="N165" s="277"/>
      <c r="O165" s="307"/>
      <c r="P165" s="277"/>
      <c r="Q165" s="306"/>
      <c r="R165" s="277"/>
      <c r="S165" s="275"/>
      <c r="T165" s="275"/>
      <c r="U165" s="275"/>
      <c r="V165" s="275"/>
      <c r="W165" s="275"/>
      <c r="X165" s="275"/>
    </row>
    <row r="166" spans="1:24" x14ac:dyDescent="0.2">
      <c r="A166" s="276" t="str">
        <f t="shared" si="13"/>
        <v/>
      </c>
      <c r="B166" s="635"/>
      <c r="C166" s="277" t="s">
        <v>182</v>
      </c>
      <c r="D166" s="277"/>
      <c r="E166" s="273">
        <v>50</v>
      </c>
      <c r="F166" s="271">
        <v>0</v>
      </c>
      <c r="G166" s="493"/>
      <c r="H166" s="493"/>
      <c r="I166" s="494">
        <f t="shared" si="31"/>
        <v>0</v>
      </c>
      <c r="J166" s="277"/>
      <c r="K166" s="305">
        <v>6064</v>
      </c>
      <c r="L166" s="365" t="s">
        <v>177</v>
      </c>
      <c r="M166" s="306" t="str">
        <f t="shared" si="32"/>
        <v/>
      </c>
      <c r="N166" s="277"/>
      <c r="O166" s="307"/>
      <c r="P166" s="277"/>
      <c r="Q166" s="306"/>
      <c r="R166" s="277"/>
      <c r="S166" s="275"/>
      <c r="T166" s="275"/>
      <c r="U166" s="275"/>
      <c r="V166" s="275"/>
      <c r="W166" s="275"/>
      <c r="X166" s="275"/>
    </row>
    <row r="167" spans="1:24" x14ac:dyDescent="0.2">
      <c r="A167" s="276" t="str">
        <f t="shared" si="13"/>
        <v/>
      </c>
      <c r="B167" s="635"/>
      <c r="C167" s="277" t="s">
        <v>183</v>
      </c>
      <c r="D167" s="277"/>
      <c r="E167" s="273">
        <v>10</v>
      </c>
      <c r="F167" s="271">
        <v>0</v>
      </c>
      <c r="G167" s="493"/>
      <c r="H167" s="493"/>
      <c r="I167" s="494">
        <f t="shared" si="31"/>
        <v>0</v>
      </c>
      <c r="J167" s="277"/>
      <c r="K167" s="305">
        <v>6064</v>
      </c>
      <c r="L167" s="365" t="s">
        <v>177</v>
      </c>
      <c r="M167" s="306" t="str">
        <f t="shared" si="32"/>
        <v/>
      </c>
      <c r="N167" s="277"/>
      <c r="O167" s="307"/>
      <c r="P167" s="277"/>
      <c r="Q167" s="306"/>
      <c r="R167" s="277"/>
      <c r="S167" s="275"/>
      <c r="T167" s="275"/>
      <c r="U167" s="275"/>
      <c r="V167" s="275"/>
      <c r="W167" s="275"/>
      <c r="X167" s="275"/>
    </row>
    <row r="168" spans="1:24" x14ac:dyDescent="0.2">
      <c r="A168" s="276" t="str">
        <f t="shared" si="13"/>
        <v/>
      </c>
      <c r="B168" s="635"/>
      <c r="C168" s="277" t="s">
        <v>184</v>
      </c>
      <c r="D168" s="277"/>
      <c r="E168" s="273">
        <v>10</v>
      </c>
      <c r="F168" s="271">
        <v>0</v>
      </c>
      <c r="G168" s="493"/>
      <c r="H168" s="493"/>
      <c r="I168" s="494">
        <f t="shared" si="31"/>
        <v>0</v>
      </c>
      <c r="J168" s="277"/>
      <c r="K168" s="305">
        <v>6064</v>
      </c>
      <c r="L168" s="365" t="s">
        <v>177</v>
      </c>
      <c r="M168" s="306" t="str">
        <f t="shared" si="32"/>
        <v/>
      </c>
      <c r="N168" s="277"/>
      <c r="O168" s="307"/>
      <c r="P168" s="277"/>
      <c r="Q168" s="306"/>
      <c r="R168" s="277"/>
      <c r="S168" s="275"/>
      <c r="T168" s="275"/>
      <c r="U168" s="275"/>
      <c r="V168" s="275"/>
      <c r="W168" s="275"/>
      <c r="X168" s="275"/>
    </row>
    <row r="169" spans="1:24" x14ac:dyDescent="0.2">
      <c r="A169" s="276" t="str">
        <f t="shared" si="13"/>
        <v/>
      </c>
      <c r="B169" s="635"/>
      <c r="C169" s="277" t="s">
        <v>185</v>
      </c>
      <c r="D169" s="277"/>
      <c r="E169" s="273">
        <v>150</v>
      </c>
      <c r="F169" s="271">
        <v>0</v>
      </c>
      <c r="G169" s="493"/>
      <c r="H169" s="493"/>
      <c r="I169" s="494">
        <f t="shared" si="31"/>
        <v>0</v>
      </c>
      <c r="J169" s="277"/>
      <c r="K169" s="305">
        <v>6064</v>
      </c>
      <c r="L169" s="365" t="s">
        <v>177</v>
      </c>
      <c r="M169" s="306" t="str">
        <f t="shared" si="32"/>
        <v/>
      </c>
      <c r="N169" s="277"/>
      <c r="O169" s="307"/>
      <c r="P169" s="277"/>
      <c r="Q169" s="306"/>
      <c r="R169" s="277"/>
      <c r="S169" s="275"/>
      <c r="T169" s="275"/>
      <c r="U169" s="275"/>
      <c r="V169" s="275"/>
      <c r="W169" s="275"/>
      <c r="X169" s="275"/>
    </row>
    <row r="170" spans="1:24" x14ac:dyDescent="0.2">
      <c r="A170" s="276" t="str">
        <f t="shared" si="13"/>
        <v/>
      </c>
      <c r="B170" s="635"/>
      <c r="C170" s="277" t="s">
        <v>186</v>
      </c>
      <c r="D170" s="277"/>
      <c r="E170" s="273">
        <v>60</v>
      </c>
      <c r="F170" s="271">
        <v>0</v>
      </c>
      <c r="G170" s="493"/>
      <c r="H170" s="493"/>
      <c r="I170" s="494">
        <f t="shared" si="31"/>
        <v>0</v>
      </c>
      <c r="J170" s="277"/>
      <c r="K170" s="305">
        <v>6064</v>
      </c>
      <c r="L170" s="365" t="s">
        <v>177</v>
      </c>
      <c r="M170" s="306" t="str">
        <f t="shared" si="32"/>
        <v/>
      </c>
      <c r="N170" s="277"/>
      <c r="O170" s="307"/>
      <c r="P170" s="277"/>
      <c r="Q170" s="306"/>
      <c r="R170" s="277"/>
      <c r="S170" s="275"/>
      <c r="T170" s="275"/>
      <c r="U170" s="275"/>
      <c r="V170" s="275"/>
      <c r="W170" s="275"/>
      <c r="X170" s="275"/>
    </row>
    <row r="171" spans="1:24" x14ac:dyDescent="0.2">
      <c r="A171" s="276" t="str">
        <f t="shared" si="13"/>
        <v/>
      </c>
      <c r="B171" s="635"/>
      <c r="C171" s="277" t="s">
        <v>187</v>
      </c>
      <c r="D171" s="277"/>
      <c r="E171" s="273">
        <v>0</v>
      </c>
      <c r="F171" s="271">
        <v>0</v>
      </c>
      <c r="G171" s="493"/>
      <c r="H171" s="493"/>
      <c r="I171" s="494">
        <f t="shared" si="31"/>
        <v>0</v>
      </c>
      <c r="J171" s="277"/>
      <c r="K171" s="305">
        <v>6064</v>
      </c>
      <c r="L171" s="365" t="s">
        <v>177</v>
      </c>
      <c r="M171" s="306" t="str">
        <f t="shared" si="32"/>
        <v/>
      </c>
      <c r="N171" s="277"/>
      <c r="O171" s="307"/>
      <c r="P171" s="277"/>
      <c r="Q171" s="306"/>
      <c r="R171" s="277"/>
      <c r="S171" s="275"/>
      <c r="T171" s="275"/>
      <c r="U171" s="275"/>
      <c r="V171" s="275"/>
      <c r="W171" s="275"/>
      <c r="X171" s="275"/>
    </row>
    <row r="172" spans="1:24" x14ac:dyDescent="0.2">
      <c r="A172" s="276" t="str">
        <f t="shared" si="13"/>
        <v/>
      </c>
      <c r="B172" s="636"/>
      <c r="C172" s="302" t="s">
        <v>104</v>
      </c>
      <c r="D172" s="302"/>
      <c r="E172" s="274">
        <v>0</v>
      </c>
      <c r="F172" s="272">
        <v>0</v>
      </c>
      <c r="G172" s="496"/>
      <c r="H172" s="496"/>
      <c r="I172" s="497">
        <f t="shared" si="31"/>
        <v>0</v>
      </c>
      <c r="J172" s="277"/>
      <c r="K172" s="305">
        <v>6064</v>
      </c>
      <c r="L172" s="365" t="s">
        <v>177</v>
      </c>
      <c r="M172" s="306" t="str">
        <f t="shared" si="32"/>
        <v/>
      </c>
      <c r="N172" s="277"/>
      <c r="O172" s="307"/>
      <c r="P172" s="277"/>
      <c r="Q172" s="306"/>
      <c r="R172" s="277"/>
      <c r="S172" s="275"/>
      <c r="T172" s="275"/>
      <c r="U172" s="275"/>
      <c r="V172" s="275"/>
      <c r="W172" s="275"/>
      <c r="X172" s="275"/>
    </row>
    <row r="173" spans="1:24" x14ac:dyDescent="0.2">
      <c r="A173" s="275"/>
      <c r="B173" s="275"/>
      <c r="C173" s="277"/>
      <c r="D173" s="277"/>
      <c r="E173" s="277"/>
      <c r="F173" s="277"/>
      <c r="G173" s="277"/>
      <c r="H173" s="277"/>
      <c r="I173" s="278"/>
      <c r="J173" s="277"/>
      <c r="K173" s="279"/>
      <c r="L173" s="277"/>
      <c r="M173" s="278"/>
      <c r="N173" s="277"/>
      <c r="O173" s="277"/>
      <c r="P173" s="277"/>
      <c r="Q173" s="278"/>
      <c r="R173" s="277"/>
      <c r="S173" s="275"/>
      <c r="T173" s="275"/>
      <c r="U173" s="275"/>
      <c r="V173" s="275"/>
      <c r="W173" s="275"/>
      <c r="X173" s="275"/>
    </row>
    <row r="174" spans="1:24" x14ac:dyDescent="0.2">
      <c r="A174" s="275"/>
      <c r="B174" s="275"/>
      <c r="C174" s="277"/>
      <c r="D174" s="277"/>
      <c r="E174" s="277"/>
      <c r="F174" s="277"/>
      <c r="G174" s="277"/>
      <c r="H174" s="277"/>
      <c r="I174" s="278"/>
      <c r="J174" s="277"/>
      <c r="K174" s="279"/>
      <c r="L174" s="277"/>
      <c r="M174" s="278"/>
      <c r="N174" s="277"/>
      <c r="O174" s="277"/>
      <c r="P174" s="277"/>
      <c r="Q174" s="278"/>
      <c r="R174" s="277"/>
      <c r="S174" s="275"/>
      <c r="T174" s="275"/>
      <c r="U174" s="275"/>
      <c r="V174" s="275"/>
      <c r="W174" s="275"/>
      <c r="X174" s="275"/>
    </row>
    <row r="175" spans="1:24" x14ac:dyDescent="0.2">
      <c r="A175" s="275"/>
      <c r="B175" s="275"/>
      <c r="C175" s="277"/>
      <c r="D175" s="277"/>
      <c r="E175" s="277"/>
      <c r="F175" s="277"/>
      <c r="G175" s="277"/>
      <c r="H175" s="277"/>
      <c r="I175" s="278"/>
      <c r="J175" s="277"/>
      <c r="K175" s="279"/>
      <c r="L175" s="277"/>
      <c r="M175" s="278"/>
      <c r="N175" s="277"/>
      <c r="O175" s="277"/>
      <c r="P175" s="277"/>
      <c r="Q175" s="278"/>
      <c r="R175" s="277"/>
      <c r="S175" s="275"/>
      <c r="T175" s="275"/>
      <c r="U175" s="275"/>
      <c r="V175" s="275"/>
      <c r="W175" s="275"/>
      <c r="X175" s="275"/>
    </row>
  </sheetData>
  <sheetProtection sheet="1" formatCells="0" insertRows="0"/>
  <mergeCells count="7">
    <mergeCell ref="R9:U9"/>
    <mergeCell ref="R10:U11"/>
    <mergeCell ref="E32:G32"/>
    <mergeCell ref="E40:G40"/>
    <mergeCell ref="E47:G47"/>
    <mergeCell ref="C1:D1"/>
    <mergeCell ref="J4:L6"/>
  </mergeCells>
  <hyperlinks>
    <hyperlink ref="R139" r:id="rId1" xr:uid="{361A7183-92A7-40FF-8EF1-98B8B1F7BDF9}"/>
    <hyperlink ref="R138" r:id="rId2" xr:uid="{E32F4870-1334-4FBE-B456-6AAA57AFE8C0}"/>
    <hyperlink ref="R137" r:id="rId3" xr:uid="{820ECE52-78BF-42A8-97A7-D74778C74A11}"/>
    <hyperlink ref="R136" r:id="rId4" xr:uid="{84984439-E8FC-4896-872B-F9F442510AE9}"/>
    <hyperlink ref="R135" r:id="rId5" xr:uid="{F3A63A29-0FA9-46E7-9D6F-9769297B116F}"/>
    <hyperlink ref="R134" r:id="rId6" xr:uid="{DA8508D9-1819-4678-8E81-93E0D0A26F03}"/>
    <hyperlink ref="R133" r:id="rId7" xr:uid="{C19BEE81-6FD6-46DF-9643-934E45831496}"/>
    <hyperlink ref="R99" r:id="rId8" xr:uid="{1FD7AF28-2AD1-4778-8F9E-5E3C3ADDAE30}"/>
    <hyperlink ref="R10" r:id="rId9" xr:uid="{773F859F-FD16-4035-8139-C54308836BA7}"/>
    <hyperlink ref="R145" r:id="rId10" xr:uid="{16FFDECA-B621-47C3-8DF7-A0E26C74D3F1}"/>
    <hyperlink ref="R141" r:id="rId11" display="https://www.decathlon.fr/p/elastiband-gym-stretching-medium/_/R-p-171139?mc=8602876&amp;c=VIOLET" xr:uid="{689E0D04-37FC-497E-8B8E-C2A42D0AD71B}"/>
    <hyperlink ref="R140" r:id="rId12" xr:uid="{0F228830-C85C-4A6F-A657-B5E1F41F8EC7}"/>
    <hyperlink ref="R142" r:id="rId13" xr:uid="{758C0439-E586-4A69-B48C-344409851085}"/>
    <hyperlink ref="R143" r:id="rId14" xr:uid="{2AEFD761-B291-4DE3-96D5-282FAD5782BD}"/>
    <hyperlink ref="R146" r:id="rId15" xr:uid="{86B59E95-6FF6-4963-A3F3-9F9B65FBDF37}"/>
    <hyperlink ref="R147" r:id="rId16" xr:uid="{BD494178-7989-471D-B46A-1D8BCEADFFD7}"/>
    <hyperlink ref="R144" r:id="rId17" xr:uid="{6CCDE926-4AC0-4DBE-9054-1574CF5CDBC5}"/>
    <hyperlink ref="R150" r:id="rId18" xr:uid="{258EC748-618D-42C3-BA50-D76CB38A25B2}"/>
    <hyperlink ref="R149" r:id="rId19" display="https://www.decathlon.fr/p/mp/fitfiu-fitness/plateforme-de-step-ps-150/_/R-p-723ced21-f893-428c-b87f-e9fbc55d771e?mc=723ced21-f893-428c-b87f-e9fbc55d771e_c14&amp;c=ROUGE" xr:uid="{AD7FE04D-CB7B-4B81-B2C0-0EDAAD5617D7}"/>
    <hyperlink ref="R151" r:id="rId20" xr:uid="{E0394213-E254-4C98-8974-7E7E8FBDBAFE}"/>
    <hyperlink ref="R153" r:id="rId21" xr:uid="{FFC9FACD-8599-46E5-8B49-AD561027EA97}"/>
    <hyperlink ref="R154" r:id="rId22" xr:uid="{EDDB584D-4F24-4F81-9F04-9FFD637AFC10}"/>
  </hyperlinks>
  <pageMargins left="0.7" right="0.7" top="0.75" bottom="0.75" header="0.3" footer="0.3"/>
  <pageSetup paperSize="9" orientation="portrait" r:id="rId2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13827-CFEC-4910-A256-A4596399B45E}">
  <sheetPr>
    <tabColor rgb="FF002060"/>
    <pageSetUpPr fitToPage="1"/>
  </sheetPr>
  <dimension ref="A1:Q157"/>
  <sheetViews>
    <sheetView showGridLines="0" topLeftCell="A73" zoomScale="130" zoomScaleNormal="130" zoomScaleSheetLayoutView="100" workbookViewId="0">
      <selection activeCell="D73" sqref="D1:D1048576"/>
    </sheetView>
  </sheetViews>
  <sheetFormatPr baseColWidth="10" defaultColWidth="10.5703125" defaultRowHeight="15.95" customHeight="1" x14ac:dyDescent="0.2"/>
  <cols>
    <col min="1" max="1" width="4.7109375" style="225" customWidth="1"/>
    <col min="2" max="2" width="10.5703125" style="159" customWidth="1"/>
    <col min="3" max="3" width="38.42578125" style="159" customWidth="1"/>
    <col min="4" max="4" width="14" style="159" hidden="1" customWidth="1"/>
    <col min="5" max="5" width="14" style="159" customWidth="1"/>
    <col min="6" max="6" width="4.7109375" style="225" customWidth="1"/>
    <col min="7" max="7" width="11.42578125" style="159" customWidth="1"/>
    <col min="8" max="8" width="39.5703125" style="159" customWidth="1"/>
    <col min="9" max="9" width="14.7109375" style="159" customWidth="1"/>
    <col min="10" max="10" width="6.140625" style="159" customWidth="1"/>
    <col min="11" max="11" width="8" style="159" customWidth="1"/>
    <col min="12" max="12" width="71.5703125" style="535" bestFit="1" customWidth="1"/>
    <col min="13" max="15" width="9.7109375" style="159" customWidth="1"/>
    <col min="16" max="16" width="10.28515625" style="159" customWidth="1"/>
    <col min="17" max="16384" width="10.5703125" style="159"/>
  </cols>
  <sheetData>
    <row r="1" spans="1:17" ht="15.95" customHeight="1" x14ac:dyDescent="0.2">
      <c r="A1" s="738" t="s">
        <v>188</v>
      </c>
      <c r="B1" s="738"/>
      <c r="C1" s="738"/>
      <c r="D1" s="738"/>
      <c r="E1" s="738"/>
      <c r="F1" s="738"/>
      <c r="G1" s="738"/>
      <c r="H1" s="738"/>
      <c r="I1" s="738"/>
      <c r="L1" s="746" t="s">
        <v>1105</v>
      </c>
      <c r="M1" s="746"/>
    </row>
    <row r="2" spans="1:17" ht="15.95" customHeight="1" x14ac:dyDescent="0.2">
      <c r="A2" s="745" t="s">
        <v>189</v>
      </c>
      <c r="B2" s="745"/>
      <c r="C2" s="745"/>
      <c r="D2" s="745"/>
      <c r="E2" s="745"/>
      <c r="F2" s="745"/>
      <c r="G2" s="745"/>
      <c r="H2" s="745"/>
      <c r="I2" s="745"/>
      <c r="J2" s="27"/>
      <c r="K2" s="27"/>
      <c r="L2" s="746" t="s">
        <v>1106</v>
      </c>
      <c r="M2" s="746"/>
    </row>
    <row r="3" spans="1:17" ht="15.95" customHeight="1" x14ac:dyDescent="0.2">
      <c r="A3" s="739" t="s">
        <v>190</v>
      </c>
      <c r="B3" s="739"/>
      <c r="C3" s="739"/>
      <c r="D3" s="739"/>
      <c r="E3" s="739"/>
      <c r="F3" s="739"/>
      <c r="G3" s="739"/>
      <c r="H3" s="739"/>
      <c r="I3" s="739"/>
      <c r="J3" s="27"/>
      <c r="K3" s="27"/>
      <c r="L3" s="746" t="s">
        <v>1107</v>
      </c>
      <c r="M3" s="746"/>
    </row>
    <row r="4" spans="1:17" ht="15.95" customHeight="1" x14ac:dyDescent="0.2">
      <c r="A4" s="739" t="s">
        <v>191</v>
      </c>
      <c r="B4" s="739"/>
      <c r="C4" s="739"/>
      <c r="D4" s="739"/>
      <c r="E4" s="739"/>
      <c r="F4" s="739"/>
      <c r="G4" s="739"/>
      <c r="H4" s="739"/>
      <c r="I4" s="739"/>
      <c r="J4" s="27"/>
      <c r="K4" s="27"/>
    </row>
    <row r="5" spans="1:17" ht="15.95" customHeight="1" thickBot="1" x14ac:dyDescent="0.25">
      <c r="A5" s="740"/>
      <c r="B5" s="740"/>
      <c r="C5" s="740"/>
      <c r="D5" s="740"/>
      <c r="E5" s="740"/>
      <c r="F5" s="740"/>
      <c r="G5" s="740"/>
      <c r="H5" s="740"/>
      <c r="I5" s="740"/>
      <c r="J5" s="27"/>
      <c r="K5" s="27"/>
    </row>
    <row r="6" spans="1:17" ht="15.95" customHeight="1" thickBot="1" x14ac:dyDescent="0.25">
      <c r="A6" s="741" t="s">
        <v>192</v>
      </c>
      <c r="B6" s="742"/>
      <c r="C6" s="742"/>
      <c r="D6" s="152" t="s">
        <v>193</v>
      </c>
      <c r="E6" s="678" t="s">
        <v>193</v>
      </c>
      <c r="F6" s="743" t="s">
        <v>194</v>
      </c>
      <c r="G6" s="743"/>
      <c r="H6" s="744"/>
      <c r="I6" s="153" t="s">
        <v>193</v>
      </c>
      <c r="J6" s="27"/>
      <c r="K6" s="27"/>
      <c r="L6" s="543" t="s">
        <v>195</v>
      </c>
      <c r="M6" s="63"/>
      <c r="N6" s="63"/>
      <c r="O6" s="63"/>
      <c r="P6" s="168"/>
    </row>
    <row r="7" spans="1:17" ht="15.95" customHeight="1" x14ac:dyDescent="0.2">
      <c r="A7" s="169" t="s">
        <v>196</v>
      </c>
      <c r="B7" s="170"/>
      <c r="C7" s="171"/>
      <c r="D7" s="172"/>
      <c r="E7" s="172"/>
      <c r="F7" s="166" t="s">
        <v>197</v>
      </c>
      <c r="H7" s="172"/>
      <c r="I7" s="172"/>
      <c r="J7" s="173"/>
      <c r="K7" s="27"/>
    </row>
    <row r="8" spans="1:17" ht="15.95" customHeight="1" x14ac:dyDescent="0.2">
      <c r="A8" s="103">
        <v>60</v>
      </c>
      <c r="B8" s="35" t="s">
        <v>3</v>
      </c>
      <c r="C8" s="99"/>
      <c r="D8" s="157">
        <f>D9+D10+D13+D14+D17+D22+D16</f>
        <v>0</v>
      </c>
      <c r="E8" s="157">
        <f>ROUNDUP(D8,-1)</f>
        <v>0</v>
      </c>
      <c r="F8" s="105">
        <v>70</v>
      </c>
      <c r="G8" s="737" t="s">
        <v>198</v>
      </c>
      <c r="H8" s="730"/>
      <c r="I8" s="36">
        <f>SUM(I9,I10,I12)</f>
        <v>0</v>
      </c>
      <c r="J8" s="173"/>
      <c r="K8" s="27"/>
      <c r="L8" s="532" t="s">
        <v>199</v>
      </c>
      <c r="M8" s="63"/>
      <c r="N8" s="63"/>
      <c r="O8" s="63"/>
      <c r="P8" s="168"/>
      <c r="Q8" s="174"/>
    </row>
    <row r="9" spans="1:17" ht="15.95" customHeight="1" x14ac:dyDescent="0.2">
      <c r="A9" s="234">
        <v>601</v>
      </c>
      <c r="B9" s="240" t="s">
        <v>200</v>
      </c>
      <c r="C9" s="236"/>
      <c r="D9" s="241">
        <f>SUMIFS('Fiche Action 3'!M:M,'Fiche Action 3'!K:K,"601")</f>
        <v>0</v>
      </c>
      <c r="E9" s="241">
        <f>ROUNDUP(D9,-1)</f>
        <v>0</v>
      </c>
      <c r="F9" s="234">
        <v>706</v>
      </c>
      <c r="G9" s="240" t="s">
        <v>201</v>
      </c>
      <c r="H9" s="236"/>
      <c r="I9" s="549">
        <v>0</v>
      </c>
      <c r="J9" s="27"/>
      <c r="K9" s="27"/>
      <c r="L9" s="533" t="s">
        <v>202</v>
      </c>
      <c r="M9" s="63"/>
      <c r="N9" s="63"/>
      <c r="O9" s="63"/>
      <c r="P9" s="168"/>
      <c r="Q9" s="174"/>
    </row>
    <row r="10" spans="1:17" ht="15.95" customHeight="1" x14ac:dyDescent="0.2">
      <c r="A10" s="234">
        <v>602</v>
      </c>
      <c r="B10" s="240" t="s">
        <v>94</v>
      </c>
      <c r="C10" s="236"/>
      <c r="D10" s="241">
        <f>SUM(D11:D12)</f>
        <v>0</v>
      </c>
      <c r="E10" s="241">
        <f t="shared" ref="E10:E73" si="0">ROUNDUP(D10,-1)</f>
        <v>0</v>
      </c>
      <c r="F10" s="234">
        <v>707</v>
      </c>
      <c r="G10" s="240" t="s">
        <v>203</v>
      </c>
      <c r="H10" s="236"/>
      <c r="I10" s="549">
        <v>0</v>
      </c>
      <c r="J10" s="27"/>
      <c r="K10" s="27"/>
      <c r="L10" s="534" t="s">
        <v>204</v>
      </c>
      <c r="M10" s="63"/>
      <c r="N10" s="63"/>
      <c r="O10" s="63"/>
      <c r="P10" s="168"/>
      <c r="Q10" s="174"/>
    </row>
    <row r="11" spans="1:17" ht="15.95" customHeight="1" x14ac:dyDescent="0.2">
      <c r="A11" s="230">
        <v>6021</v>
      </c>
      <c r="B11" s="230" t="s">
        <v>205</v>
      </c>
      <c r="C11" s="236"/>
      <c r="D11" s="261">
        <f>SUMIFS('Fiche Action 3'!M:M,'Fiche Action 3'!K:K,"6021")</f>
        <v>0</v>
      </c>
      <c r="E11" s="261">
        <f t="shared" si="0"/>
        <v>0</v>
      </c>
      <c r="F11" s="234"/>
      <c r="G11" s="240"/>
      <c r="H11" s="236"/>
      <c r="I11" s="241"/>
      <c r="J11" s="27"/>
      <c r="K11" s="27"/>
      <c r="M11" s="63"/>
      <c r="N11" s="63"/>
      <c r="O11" s="63"/>
      <c r="P11" s="168"/>
      <c r="Q11" s="174"/>
    </row>
    <row r="12" spans="1:17" ht="15.95" customHeight="1" x14ac:dyDescent="0.2">
      <c r="A12" s="230">
        <v>6029</v>
      </c>
      <c r="B12" s="230" t="s">
        <v>206</v>
      </c>
      <c r="C12" s="231"/>
      <c r="D12" s="261">
        <f>SUMIFS('Fiche Action 3'!M:M,'Fiche Action 3'!K:K,"6029")</f>
        <v>0</v>
      </c>
      <c r="E12" s="261">
        <f t="shared" si="0"/>
        <v>0</v>
      </c>
      <c r="F12" s="234">
        <v>708</v>
      </c>
      <c r="G12" s="240" t="s">
        <v>207</v>
      </c>
      <c r="H12" s="236"/>
      <c r="I12" s="549">
        <v>0</v>
      </c>
      <c r="J12" s="27"/>
      <c r="K12" s="27"/>
      <c r="L12" s="543" t="s">
        <v>208</v>
      </c>
      <c r="M12" s="63"/>
      <c r="N12" s="63"/>
      <c r="O12" s="63"/>
      <c r="P12" s="168"/>
      <c r="Q12" s="174"/>
    </row>
    <row r="13" spans="1:17" ht="15.95" customHeight="1" x14ac:dyDescent="0.2">
      <c r="A13" s="234">
        <v>604</v>
      </c>
      <c r="B13" s="240" t="s">
        <v>209</v>
      </c>
      <c r="C13" s="236"/>
      <c r="D13" s="241">
        <f>SUMIFS('Fiche Action 3'!M:M,'Fiche Action 3'!K:K,"604")</f>
        <v>0</v>
      </c>
      <c r="E13" s="241">
        <f t="shared" si="0"/>
        <v>0</v>
      </c>
      <c r="F13" s="177"/>
      <c r="G13" s="185"/>
      <c r="H13" s="165"/>
      <c r="I13" s="184"/>
      <c r="J13" s="27"/>
      <c r="K13" s="27"/>
      <c r="L13" s="536"/>
      <c r="M13" s="156"/>
      <c r="N13" s="155"/>
      <c r="O13" s="156"/>
      <c r="P13" s="155"/>
      <c r="Q13" s="176"/>
    </row>
    <row r="14" spans="1:17" ht="15.95" customHeight="1" x14ac:dyDescent="0.2">
      <c r="A14" s="234">
        <v>605</v>
      </c>
      <c r="B14" s="240" t="s">
        <v>123</v>
      </c>
      <c r="C14" s="236"/>
      <c r="D14" s="241">
        <f>SUM(D15:D16)</f>
        <v>0</v>
      </c>
      <c r="E14" s="241">
        <f t="shared" si="0"/>
        <v>0</v>
      </c>
      <c r="F14" s="177"/>
      <c r="G14" s="185"/>
      <c r="H14" s="165"/>
      <c r="I14" s="184"/>
      <c r="J14" s="27"/>
      <c r="K14" s="27"/>
      <c r="L14" s="537"/>
      <c r="M14" s="156"/>
      <c r="N14" s="155"/>
      <c r="O14" s="156"/>
      <c r="P14" s="155"/>
      <c r="Q14" s="176"/>
    </row>
    <row r="15" spans="1:17" ht="15.95" customHeight="1" x14ac:dyDescent="0.2">
      <c r="A15" s="230">
        <v>605</v>
      </c>
      <c r="B15" s="230" t="s">
        <v>210</v>
      </c>
      <c r="C15" s="231"/>
      <c r="D15" s="261">
        <f>SUMIFS('Fiche Action 3'!M:M,'Fiche Action 4'!K:K,"605")</f>
        <v>0</v>
      </c>
      <c r="E15" s="261">
        <f t="shared" si="0"/>
        <v>0</v>
      </c>
      <c r="F15" s="177"/>
      <c r="G15" s="185"/>
      <c r="H15" s="165"/>
      <c r="I15" s="184"/>
      <c r="J15" s="27"/>
      <c r="K15" s="27"/>
      <c r="L15" s="537"/>
      <c r="M15" s="156"/>
      <c r="N15" s="155"/>
      <c r="O15" s="156"/>
      <c r="P15" s="155"/>
      <c r="Q15" s="176"/>
    </row>
    <row r="16" spans="1:17" ht="15.95" customHeight="1" x14ac:dyDescent="0.2">
      <c r="A16" s="230">
        <v>6059</v>
      </c>
      <c r="B16" s="230" t="s">
        <v>211</v>
      </c>
      <c r="C16" s="231"/>
      <c r="D16" s="261">
        <f>SUMIFS('Fiche Action 3'!M:M,'Fiche Action 3'!K:K,"6061")</f>
        <v>0</v>
      </c>
      <c r="E16" s="261">
        <f t="shared" si="0"/>
        <v>0</v>
      </c>
      <c r="F16" s="104"/>
      <c r="H16" s="99"/>
      <c r="I16" s="175"/>
      <c r="J16" s="27"/>
      <c r="K16" s="27"/>
      <c r="L16" s="537"/>
      <c r="M16" s="156"/>
      <c r="N16" s="155"/>
      <c r="O16" s="156"/>
      <c r="P16" s="155"/>
      <c r="Q16" s="176"/>
    </row>
    <row r="17" spans="1:17" ht="15.95" customHeight="1" x14ac:dyDescent="0.2">
      <c r="A17" s="234">
        <v>606</v>
      </c>
      <c r="B17" s="240" t="s">
        <v>212</v>
      </c>
      <c r="C17" s="236"/>
      <c r="D17" s="241">
        <f>SUM(D18:D20)</f>
        <v>0</v>
      </c>
      <c r="E17" s="241">
        <f t="shared" si="0"/>
        <v>0</v>
      </c>
      <c r="F17" s="105">
        <v>73</v>
      </c>
      <c r="G17" s="35" t="s">
        <v>213</v>
      </c>
      <c r="H17" s="99"/>
      <c r="I17" s="548">
        <v>0</v>
      </c>
      <c r="J17" s="27"/>
      <c r="K17" s="27"/>
      <c r="L17" s="537"/>
      <c r="M17" s="156"/>
      <c r="N17" s="155"/>
      <c r="O17" s="156"/>
      <c r="P17" s="155"/>
      <c r="Q17" s="176"/>
    </row>
    <row r="18" spans="1:17" ht="15.95" customHeight="1" x14ac:dyDescent="0.2">
      <c r="A18" s="233">
        <v>6061</v>
      </c>
      <c r="B18" s="232" t="s">
        <v>214</v>
      </c>
      <c r="C18" s="99"/>
      <c r="D18" s="261">
        <f>SUMIFS('Fiche Action 3'!M:M,'Fiche Action 3'!K:K,"6061")</f>
        <v>0</v>
      </c>
      <c r="E18" s="261">
        <f t="shared" si="0"/>
        <v>0</v>
      </c>
      <c r="F18" s="105"/>
      <c r="G18" s="35"/>
      <c r="H18" s="99"/>
      <c r="I18" s="179"/>
      <c r="J18" s="27"/>
      <c r="K18" s="27"/>
      <c r="M18" s="156"/>
      <c r="N18" s="155"/>
      <c r="O18" s="156"/>
      <c r="P18" s="155"/>
      <c r="Q18" s="176"/>
    </row>
    <row r="19" spans="1:17" ht="15.95" customHeight="1" x14ac:dyDescent="0.2">
      <c r="A19" s="233">
        <v>6063</v>
      </c>
      <c r="B19" s="232" t="s">
        <v>215</v>
      </c>
      <c r="C19" s="99"/>
      <c r="D19" s="261">
        <f>SUMIFS('Fiche Action 3'!M:M,'Fiche Action 3'!K:K,"6063")</f>
        <v>0</v>
      </c>
      <c r="E19" s="261">
        <f t="shared" si="0"/>
        <v>0</v>
      </c>
      <c r="F19" s="180"/>
      <c r="G19" s="105"/>
      <c r="H19" s="99"/>
      <c r="I19" s="175"/>
      <c r="J19" s="27"/>
      <c r="K19" s="27"/>
      <c r="L19" s="537"/>
      <c r="M19" s="156"/>
      <c r="N19" s="155"/>
      <c r="O19" s="156"/>
      <c r="P19" s="155"/>
      <c r="Q19" s="176"/>
    </row>
    <row r="20" spans="1:17" ht="15.95" customHeight="1" x14ac:dyDescent="0.2">
      <c r="A20" s="233">
        <v>6064</v>
      </c>
      <c r="B20" s="232" t="s">
        <v>216</v>
      </c>
      <c r="C20" s="99"/>
      <c r="D20" s="261">
        <f>SUMIFS('Fiche Action 3'!M:M,'Fiche Action 3'!K:K,"6064")</f>
        <v>0</v>
      </c>
      <c r="E20" s="261">
        <f t="shared" si="0"/>
        <v>0</v>
      </c>
      <c r="F20" s="105">
        <v>74</v>
      </c>
      <c r="G20" s="35" t="s">
        <v>217</v>
      </c>
      <c r="H20" s="99"/>
      <c r="I20" s="179">
        <f>I21+I25+I28+I32+I37+I42</f>
        <v>0</v>
      </c>
      <c r="J20" s="27"/>
      <c r="K20" s="27"/>
      <c r="L20" s="537"/>
      <c r="M20" s="156"/>
      <c r="N20" s="155"/>
      <c r="O20" s="156"/>
      <c r="P20" s="155"/>
      <c r="Q20" s="176"/>
    </row>
    <row r="21" spans="1:17" ht="15.95" customHeight="1" x14ac:dyDescent="0.2">
      <c r="A21" s="178"/>
      <c r="B21" s="180"/>
      <c r="C21" s="99"/>
      <c r="D21" s="175"/>
      <c r="E21" s="175"/>
      <c r="F21" s="234">
        <v>741</v>
      </c>
      <c r="G21" s="240" t="s">
        <v>218</v>
      </c>
      <c r="H21" s="236"/>
      <c r="I21" s="262">
        <f>SUM(I22:I23)</f>
        <v>0</v>
      </c>
      <c r="J21" s="27"/>
      <c r="K21" s="27"/>
      <c r="L21" s="537"/>
      <c r="M21" s="156"/>
      <c r="N21" s="155"/>
      <c r="O21" s="156"/>
      <c r="P21" s="155"/>
      <c r="Q21" s="176"/>
    </row>
    <row r="22" spans="1:17" ht="15.95" customHeight="1" x14ac:dyDescent="0.2">
      <c r="A22" s="234">
        <v>608</v>
      </c>
      <c r="B22" s="240" t="s">
        <v>219</v>
      </c>
      <c r="C22" s="236"/>
      <c r="D22" s="241">
        <f>SUMIFS('Fiche Action 3'!M:M,'Fiche Action 3'!K:K,"618")</f>
        <v>0</v>
      </c>
      <c r="E22" s="241">
        <f t="shared" si="0"/>
        <v>0</v>
      </c>
      <c r="F22" s="233">
        <v>7411</v>
      </c>
      <c r="G22" s="232" t="s">
        <v>220</v>
      </c>
      <c r="H22" s="99"/>
      <c r="I22" s="547">
        <v>0</v>
      </c>
      <c r="J22" s="27"/>
      <c r="K22" s="27"/>
      <c r="M22" s="156"/>
      <c r="N22" s="155"/>
      <c r="O22" s="156"/>
      <c r="P22" s="155"/>
      <c r="Q22" s="176"/>
    </row>
    <row r="23" spans="1:17" ht="15.95" customHeight="1" x14ac:dyDescent="0.2">
      <c r="A23" s="102"/>
      <c r="B23" s="41"/>
      <c r="C23" s="99"/>
      <c r="D23" s="175"/>
      <c r="E23" s="175"/>
      <c r="F23" s="233">
        <v>7412</v>
      </c>
      <c r="G23" s="232" t="s">
        <v>314</v>
      </c>
      <c r="H23" s="99"/>
      <c r="I23" s="547">
        <v>0</v>
      </c>
      <c r="J23" s="167"/>
      <c r="K23" s="575">
        <f>E84</f>
        <v>0</v>
      </c>
      <c r="L23" s="735" t="s">
        <v>222</v>
      </c>
      <c r="M23" s="156"/>
      <c r="N23" s="155"/>
      <c r="O23" s="156"/>
      <c r="P23" s="155"/>
      <c r="Q23" s="176"/>
    </row>
    <row r="24" spans="1:17" ht="15.95" customHeight="1" x14ac:dyDescent="0.2">
      <c r="A24" s="103">
        <v>61</v>
      </c>
      <c r="B24" s="35" t="s">
        <v>223</v>
      </c>
      <c r="C24" s="99"/>
      <c r="D24" s="182">
        <f>D25+D26+D27+D28+D29</f>
        <v>0</v>
      </c>
      <c r="E24" s="182">
        <f t="shared" si="0"/>
        <v>0</v>
      </c>
      <c r="F24" s="233"/>
      <c r="G24" s="232"/>
      <c r="H24" s="99"/>
      <c r="I24" s="558"/>
      <c r="J24" s="27"/>
      <c r="K24" s="574"/>
      <c r="L24" s="736"/>
      <c r="M24" s="156"/>
      <c r="N24" s="155"/>
      <c r="O24" s="156"/>
      <c r="P24" s="155"/>
      <c r="Q24" s="176"/>
    </row>
    <row r="25" spans="1:17" ht="15.95" customHeight="1" x14ac:dyDescent="0.2">
      <c r="A25" s="234">
        <v>611</v>
      </c>
      <c r="B25" s="240" t="s">
        <v>224</v>
      </c>
      <c r="C25" s="236"/>
      <c r="D25" s="241">
        <f>SUMIFS('Fiche Action 3'!M:M,'Fiche Action 3'!K:K,"611")</f>
        <v>0</v>
      </c>
      <c r="E25" s="241">
        <f t="shared" si="0"/>
        <v>0</v>
      </c>
      <c r="F25" s="234">
        <v>742</v>
      </c>
      <c r="G25" s="240" t="s">
        <v>225</v>
      </c>
      <c r="H25" s="236"/>
      <c r="I25" s="262">
        <f>SUM(I26)</f>
        <v>0</v>
      </c>
      <c r="J25" s="27"/>
      <c r="K25" s="27"/>
      <c r="L25" s="537"/>
      <c r="M25" s="156"/>
      <c r="N25" s="155"/>
      <c r="O25" s="156"/>
      <c r="P25" s="155"/>
      <c r="Q25" s="176"/>
    </row>
    <row r="26" spans="1:17" ht="15.95" customHeight="1" x14ac:dyDescent="0.2">
      <c r="A26" s="234">
        <v>613</v>
      </c>
      <c r="B26" s="240" t="s">
        <v>84</v>
      </c>
      <c r="C26" s="236"/>
      <c r="D26" s="241">
        <f>SUMIFS('Fiche Action 3'!M:M,'Fiche Action 3'!K:K,"613")</f>
        <v>0</v>
      </c>
      <c r="E26" s="241">
        <f t="shared" si="0"/>
        <v>0</v>
      </c>
      <c r="F26" s="233">
        <v>7421</v>
      </c>
      <c r="G26" s="232" t="s">
        <v>220</v>
      </c>
      <c r="H26" s="99"/>
      <c r="I26" s="547">
        <v>0</v>
      </c>
      <c r="J26" s="27"/>
      <c r="K26" s="27"/>
      <c r="L26" s="538"/>
      <c r="M26" s="257"/>
      <c r="N26" s="258"/>
      <c r="O26" s="156"/>
      <c r="P26" s="155"/>
    </row>
    <row r="27" spans="1:17" ht="15.95" customHeight="1" x14ac:dyDescent="0.2">
      <c r="A27" s="234">
        <v>615</v>
      </c>
      <c r="B27" s="240" t="s">
        <v>226</v>
      </c>
      <c r="C27" s="236"/>
      <c r="D27" s="241">
        <f>SUMIFS('Fiche Action 3'!M:M,'Fiche Action 3'!K:K,"615")</f>
        <v>0</v>
      </c>
      <c r="E27" s="241">
        <f t="shared" si="0"/>
        <v>0</v>
      </c>
      <c r="F27" s="234"/>
      <c r="G27" s="240"/>
      <c r="H27" s="236"/>
      <c r="I27" s="262"/>
      <c r="J27" s="27"/>
      <c r="K27" s="27"/>
      <c r="L27" s="539"/>
    </row>
    <row r="28" spans="1:17" ht="15.95" customHeight="1" x14ac:dyDescent="0.2">
      <c r="A28" s="234">
        <v>616</v>
      </c>
      <c r="B28" s="240" t="s">
        <v>108</v>
      </c>
      <c r="C28" s="236"/>
      <c r="D28" s="241">
        <f>SUMIFS('Fiche Action 3'!M:M,'Fiche Action 3'!K:K,"616")</f>
        <v>0</v>
      </c>
      <c r="E28" s="241">
        <f t="shared" si="0"/>
        <v>0</v>
      </c>
      <c r="F28" s="234">
        <v>743</v>
      </c>
      <c r="G28" s="240" t="s">
        <v>227</v>
      </c>
      <c r="H28" s="236"/>
      <c r="I28" s="262">
        <f>SUM(I29:I30)</f>
        <v>0</v>
      </c>
      <c r="J28" s="27"/>
      <c r="K28" s="27"/>
    </row>
    <row r="29" spans="1:17" ht="15.95" customHeight="1" x14ac:dyDescent="0.2">
      <c r="A29" s="234">
        <v>618</v>
      </c>
      <c r="B29" s="240" t="s">
        <v>228</v>
      </c>
      <c r="C29" s="236"/>
      <c r="D29" s="241">
        <f>D30+D31</f>
        <v>0</v>
      </c>
      <c r="E29" s="241">
        <f t="shared" si="0"/>
        <v>0</v>
      </c>
      <c r="F29" s="230">
        <v>7431</v>
      </c>
      <c r="G29" s="230"/>
      <c r="H29" s="231" t="s">
        <v>229</v>
      </c>
      <c r="I29" s="547">
        <v>0</v>
      </c>
      <c r="J29" s="27"/>
      <c r="K29" s="27"/>
    </row>
    <row r="30" spans="1:17" ht="15.95" customHeight="1" x14ac:dyDescent="0.2">
      <c r="A30" s="233">
        <v>6181</v>
      </c>
      <c r="B30" s="232" t="s">
        <v>230</v>
      </c>
      <c r="C30" s="99"/>
      <c r="D30" s="261">
        <f>SUMIFS('Fiche Action 3'!M:M,'Fiche Action 3'!K:K,"6181")</f>
        <v>0</v>
      </c>
      <c r="E30" s="261">
        <f t="shared" si="0"/>
        <v>0</v>
      </c>
      <c r="F30" s="230">
        <v>7432</v>
      </c>
      <c r="G30" s="230"/>
      <c r="H30" s="231" t="s">
        <v>231</v>
      </c>
      <c r="I30" s="547">
        <v>0</v>
      </c>
      <c r="J30" s="27"/>
      <c r="K30" s="27"/>
    </row>
    <row r="31" spans="1:17" ht="15.95" customHeight="1" x14ac:dyDescent="0.2">
      <c r="A31" s="233">
        <v>6182</v>
      </c>
      <c r="B31" s="232" t="s">
        <v>232</v>
      </c>
      <c r="C31" s="99"/>
      <c r="D31" s="261">
        <f>SUMIFS('Fiche Action 3'!M:M,'Fiche Action 3'!K:K,"6182")</f>
        <v>0</v>
      </c>
      <c r="E31" s="261">
        <f t="shared" si="0"/>
        <v>0</v>
      </c>
      <c r="I31" s="570"/>
      <c r="J31" s="27"/>
      <c r="K31" s="27"/>
      <c r="L31" s="537"/>
      <c r="M31" s="156"/>
      <c r="N31" s="155"/>
      <c r="O31" s="156"/>
      <c r="P31" s="155"/>
    </row>
    <row r="32" spans="1:17" ht="15.95" customHeight="1" x14ac:dyDescent="0.2">
      <c r="A32" s="187">
        <v>62</v>
      </c>
      <c r="B32" s="63" t="s">
        <v>45</v>
      </c>
      <c r="C32" s="181"/>
      <c r="D32" s="157">
        <f>D34+D37+D38+D39+D33</f>
        <v>0</v>
      </c>
      <c r="E32" s="157">
        <f t="shared" si="0"/>
        <v>0</v>
      </c>
      <c r="F32" s="234">
        <v>744</v>
      </c>
      <c r="G32" s="240" t="s">
        <v>233</v>
      </c>
      <c r="H32" s="236"/>
      <c r="I32" s="262">
        <f>SUM(I33:I35)</f>
        <v>0</v>
      </c>
      <c r="J32" s="27"/>
      <c r="K32" s="27"/>
      <c r="L32" s="537"/>
      <c r="M32" s="156"/>
      <c r="N32" s="155"/>
      <c r="O32" s="156"/>
      <c r="P32" s="155"/>
    </row>
    <row r="33" spans="1:16" ht="15.95" customHeight="1" x14ac:dyDescent="0.2">
      <c r="A33" s="234">
        <v>621</v>
      </c>
      <c r="B33" s="240" t="s">
        <v>234</v>
      </c>
      <c r="C33" s="236"/>
      <c r="D33" s="241">
        <f>SUMIFS('Fiche Action 3'!M:M,'Fiche Action 3'!K:K,"621")</f>
        <v>0</v>
      </c>
      <c r="E33" s="241">
        <f t="shared" si="0"/>
        <v>0</v>
      </c>
      <c r="F33" s="230">
        <v>7441</v>
      </c>
      <c r="G33" s="230" t="s">
        <v>235</v>
      </c>
      <c r="H33" s="684"/>
      <c r="I33" s="547">
        <v>0</v>
      </c>
      <c r="J33" s="27"/>
      <c r="K33" s="27"/>
      <c r="L33" s="537"/>
      <c r="M33" s="156"/>
      <c r="N33" s="155"/>
      <c r="O33" s="156"/>
      <c r="P33" s="155"/>
    </row>
    <row r="34" spans="1:16" ht="15.95" customHeight="1" x14ac:dyDescent="0.2">
      <c r="A34" s="234">
        <v>622</v>
      </c>
      <c r="B34" s="240" t="s">
        <v>236</v>
      </c>
      <c r="C34" s="236"/>
      <c r="D34" s="241">
        <f>D35+D36</f>
        <v>0</v>
      </c>
      <c r="E34" s="241">
        <f t="shared" si="0"/>
        <v>0</v>
      </c>
      <c r="F34" s="230">
        <v>7442</v>
      </c>
      <c r="G34" s="230" t="s">
        <v>235</v>
      </c>
      <c r="H34" s="684"/>
      <c r="I34" s="546">
        <v>0</v>
      </c>
      <c r="J34" s="27"/>
      <c r="K34" s="27"/>
      <c r="L34" s="537"/>
      <c r="M34" s="156"/>
      <c r="N34" s="155"/>
      <c r="O34" s="156"/>
      <c r="P34" s="155"/>
    </row>
    <row r="35" spans="1:16" ht="15.95" customHeight="1" x14ac:dyDescent="0.2">
      <c r="A35" s="233">
        <v>6228</v>
      </c>
      <c r="B35" s="232" t="s">
        <v>237</v>
      </c>
      <c r="C35" s="99"/>
      <c r="D35" s="261">
        <f>SUMIFS('Fiche Action 3'!M:M,'Fiche Action 3'!K:K,"6228")</f>
        <v>0</v>
      </c>
      <c r="E35" s="261">
        <f t="shared" si="0"/>
        <v>0</v>
      </c>
      <c r="F35" s="230">
        <v>7443</v>
      </c>
      <c r="G35" s="230" t="s">
        <v>235</v>
      </c>
      <c r="H35" s="684"/>
      <c r="I35" s="546">
        <v>0</v>
      </c>
      <c r="J35" s="27"/>
      <c r="K35" s="27"/>
      <c r="L35" s="537"/>
      <c r="M35" s="156"/>
      <c r="N35" s="155"/>
      <c r="O35" s="156"/>
      <c r="P35" s="155"/>
    </row>
    <row r="36" spans="1:16" ht="15.95" customHeight="1" x14ac:dyDescent="0.2">
      <c r="A36" s="233">
        <v>6237</v>
      </c>
      <c r="B36" s="232" t="s">
        <v>238</v>
      </c>
      <c r="C36" s="99"/>
      <c r="D36" s="261">
        <f>SUMIFS('Fiche Action 3'!M:M,'Fiche Action 3'!K:K,"6237")</f>
        <v>0</v>
      </c>
      <c r="E36" s="261">
        <f t="shared" si="0"/>
        <v>0</v>
      </c>
      <c r="F36" s="100"/>
      <c r="G36" s="185"/>
      <c r="H36" s="99"/>
      <c r="I36" s="183"/>
      <c r="J36" s="27"/>
      <c r="K36" s="27"/>
      <c r="L36" s="537"/>
      <c r="M36" s="156"/>
      <c r="N36" s="155"/>
      <c r="O36" s="156"/>
      <c r="P36" s="155"/>
    </row>
    <row r="37" spans="1:16" ht="15.95" customHeight="1" x14ac:dyDescent="0.2">
      <c r="A37" s="234">
        <v>625</v>
      </c>
      <c r="B37" s="240" t="s">
        <v>43</v>
      </c>
      <c r="C37" s="236"/>
      <c r="D37" s="241">
        <f>SUMIFS('Fiche Action 3'!M:M,'Fiche Action 3'!K:K,"625")</f>
        <v>0</v>
      </c>
      <c r="E37" s="241">
        <f t="shared" si="0"/>
        <v>0</v>
      </c>
      <c r="F37" s="234">
        <v>745</v>
      </c>
      <c r="G37" s="240" t="s">
        <v>239</v>
      </c>
      <c r="H37" s="236"/>
      <c r="I37" s="549">
        <v>0</v>
      </c>
      <c r="J37" s="27"/>
      <c r="K37" s="27"/>
      <c r="L37" s="537"/>
      <c r="M37" s="156"/>
      <c r="N37" s="155"/>
      <c r="O37" s="156"/>
      <c r="P37" s="155"/>
    </row>
    <row r="38" spans="1:16" ht="15.95" customHeight="1" x14ac:dyDescent="0.2">
      <c r="A38" s="234">
        <v>626</v>
      </c>
      <c r="B38" s="240" t="s">
        <v>240</v>
      </c>
      <c r="C38" s="236"/>
      <c r="D38" s="241">
        <f>SUMIFS('Fiche Action 3'!M:M,'Fiche Action 3'!K:K,"626")</f>
        <v>0</v>
      </c>
      <c r="E38" s="241">
        <f t="shared" si="0"/>
        <v>0</v>
      </c>
      <c r="F38" s="100"/>
      <c r="H38" s="99"/>
      <c r="I38" s="183"/>
      <c r="J38" s="27"/>
      <c r="K38" s="27"/>
      <c r="L38" s="537"/>
      <c r="M38" s="156"/>
      <c r="N38" s="155"/>
      <c r="O38" s="156"/>
      <c r="P38" s="155"/>
    </row>
    <row r="39" spans="1:16" ht="15.95" customHeight="1" x14ac:dyDescent="0.2">
      <c r="A39" s="234">
        <v>627</v>
      </c>
      <c r="B39" s="240" t="s">
        <v>241</v>
      </c>
      <c r="C39" s="236"/>
      <c r="D39" s="241">
        <f>SUMIFS('Fiche Action 3'!M:M,'Fiche Action 4'!K:K,"627")</f>
        <v>0</v>
      </c>
      <c r="E39" s="241">
        <f t="shared" si="0"/>
        <v>0</v>
      </c>
      <c r="F39" s="234"/>
      <c r="G39" s="240"/>
      <c r="H39" s="236"/>
      <c r="I39" s="262"/>
      <c r="J39" s="27"/>
      <c r="K39" s="27"/>
      <c r="L39" s="551" t="s">
        <v>242</v>
      </c>
      <c r="M39" s="156"/>
      <c r="N39" s="155"/>
      <c r="O39" s="156"/>
      <c r="P39" s="155"/>
    </row>
    <row r="40" spans="1:16" ht="15.95" customHeight="1" x14ac:dyDescent="0.2">
      <c r="A40" s="103">
        <v>63</v>
      </c>
      <c r="B40" s="35" t="s">
        <v>243</v>
      </c>
      <c r="C40" s="181"/>
      <c r="D40" s="186">
        <f>D44+D41</f>
        <v>0</v>
      </c>
      <c r="E40" s="186">
        <f t="shared" si="0"/>
        <v>0</v>
      </c>
      <c r="F40" s="230"/>
      <c r="G40" s="230"/>
      <c r="H40" s="231"/>
      <c r="I40" s="262"/>
      <c r="J40" s="27"/>
      <c r="K40" s="27"/>
      <c r="L40" s="537"/>
      <c r="M40" s="156"/>
      <c r="N40" s="155"/>
      <c r="O40" s="156"/>
      <c r="P40" s="155"/>
    </row>
    <row r="41" spans="1:16" ht="15.95" customHeight="1" x14ac:dyDescent="0.2">
      <c r="A41" s="234">
        <v>631</v>
      </c>
      <c r="B41" s="240" t="s">
        <v>244</v>
      </c>
      <c r="C41" s="236"/>
      <c r="D41" s="241">
        <f>D43</f>
        <v>0</v>
      </c>
      <c r="E41" s="241">
        <f t="shared" si="0"/>
        <v>0</v>
      </c>
      <c r="F41" s="100"/>
      <c r="H41" s="99"/>
      <c r="I41" s="183"/>
      <c r="J41" s="27"/>
      <c r="K41" s="27"/>
      <c r="L41" s="537"/>
      <c r="M41" s="156"/>
      <c r="N41" s="155"/>
      <c r="O41" s="156"/>
      <c r="P41" s="155"/>
    </row>
    <row r="42" spans="1:16" ht="15.95" customHeight="1" x14ac:dyDescent="0.2">
      <c r="A42" s="233">
        <v>631</v>
      </c>
      <c r="B42" s="232" t="s">
        <v>245</v>
      </c>
      <c r="C42" s="99"/>
      <c r="D42" s="261">
        <f>SUMIFS('Fiche Action 3'!M:M,'Fiche Action 4'!K:K,"6631")</f>
        <v>0</v>
      </c>
      <c r="E42" s="261">
        <f t="shared" si="0"/>
        <v>0</v>
      </c>
      <c r="F42" s="234">
        <v>746</v>
      </c>
      <c r="G42" s="240" t="s">
        <v>246</v>
      </c>
      <c r="H42" s="236"/>
      <c r="I42" s="262">
        <f>SUM(I43)</f>
        <v>0</v>
      </c>
      <c r="J42" s="27"/>
      <c r="K42" s="27"/>
      <c r="L42" s="537"/>
      <c r="M42" s="156"/>
      <c r="N42" s="155"/>
      <c r="O42" s="156"/>
      <c r="P42" s="155"/>
    </row>
    <row r="43" spans="1:16" ht="15.95" customHeight="1" x14ac:dyDescent="0.2">
      <c r="A43" s="233">
        <v>6313</v>
      </c>
      <c r="B43" s="232" t="s">
        <v>247</v>
      </c>
      <c r="C43" s="99"/>
      <c r="D43" s="261">
        <f>SUMIFS('Fiche Action 3'!M:M,'Fiche Action 3'!K:K,"6313")</f>
        <v>0</v>
      </c>
      <c r="E43" s="261">
        <f t="shared" si="0"/>
        <v>0</v>
      </c>
      <c r="F43" s="230">
        <v>7461</v>
      </c>
      <c r="G43" s="230" t="s">
        <v>248</v>
      </c>
      <c r="H43" s="231"/>
      <c r="I43" s="546">
        <v>0</v>
      </c>
      <c r="J43" s="27"/>
      <c r="K43" s="27"/>
      <c r="L43" s="537"/>
      <c r="M43" s="156"/>
      <c r="N43" s="155"/>
      <c r="O43" s="156"/>
      <c r="P43" s="155"/>
    </row>
    <row r="44" spans="1:16" ht="15.95" customHeight="1" x14ac:dyDescent="0.2">
      <c r="A44" s="234">
        <v>635</v>
      </c>
      <c r="B44" s="240" t="s">
        <v>249</v>
      </c>
      <c r="C44" s="236"/>
      <c r="D44" s="241">
        <f>SUMIFS('Fiche Action 3'!M:M,'Fiche Action 3'!K:K,"635")</f>
        <v>0</v>
      </c>
      <c r="E44" s="241">
        <f t="shared" si="0"/>
        <v>0</v>
      </c>
      <c r="F44" s="234"/>
      <c r="G44" s="240"/>
      <c r="H44" s="236"/>
      <c r="I44" s="241"/>
      <c r="J44" s="27"/>
      <c r="K44" s="27"/>
      <c r="L44" s="537"/>
      <c r="M44" s="156"/>
      <c r="N44" s="155"/>
      <c r="O44" s="156"/>
      <c r="P44" s="155"/>
    </row>
    <row r="45" spans="1:16" ht="15.95" customHeight="1" x14ac:dyDescent="0.2">
      <c r="A45" s="103">
        <v>64</v>
      </c>
      <c r="B45" s="35" t="s">
        <v>27</v>
      </c>
      <c r="C45" s="181"/>
      <c r="D45" s="157">
        <f>SUM(D46:D48)</f>
        <v>0</v>
      </c>
      <c r="E45" s="157">
        <f t="shared" si="0"/>
        <v>0</v>
      </c>
      <c r="F45" s="234"/>
      <c r="G45" s="240"/>
      <c r="H45" s="236"/>
      <c r="I45" s="241"/>
      <c r="J45" s="27"/>
      <c r="K45" s="27"/>
      <c r="M45" s="156"/>
      <c r="N45" s="155"/>
      <c r="O45" s="156"/>
      <c r="P45" s="155"/>
    </row>
    <row r="46" spans="1:16" ht="15.95" customHeight="1" x14ac:dyDescent="0.2">
      <c r="A46" s="234">
        <v>641</v>
      </c>
      <c r="B46" s="235" t="s">
        <v>33</v>
      </c>
      <c r="C46" s="236"/>
      <c r="D46" s="237">
        <f>SUMIFS('Fiche Action 3'!M:M,'Fiche Action 3'!K:K,"641")</f>
        <v>0</v>
      </c>
      <c r="E46" s="237">
        <f t="shared" si="0"/>
        <v>0</v>
      </c>
      <c r="F46" s="234"/>
      <c r="G46" s="240"/>
      <c r="H46" s="236"/>
      <c r="I46" s="241"/>
      <c r="J46" s="27"/>
      <c r="K46" s="27"/>
      <c r="L46" s="537"/>
      <c r="M46" s="156"/>
      <c r="N46" s="155"/>
      <c r="O46" s="156"/>
      <c r="P46" s="155"/>
    </row>
    <row r="47" spans="1:16" ht="15.95" customHeight="1" x14ac:dyDescent="0.2">
      <c r="A47" s="234">
        <v>645</v>
      </c>
      <c r="B47" s="238" t="s">
        <v>37</v>
      </c>
      <c r="C47" s="236"/>
      <c r="D47" s="239">
        <f>SUMIFS('Fiche Action 3'!M:M,'Fiche Action 3'!K:K,"645")</f>
        <v>0</v>
      </c>
      <c r="E47" s="239">
        <f t="shared" si="0"/>
        <v>0</v>
      </c>
      <c r="F47" s="154">
        <v>75</v>
      </c>
      <c r="G47" s="35" t="s">
        <v>250</v>
      </c>
      <c r="H47" s="99"/>
      <c r="I47" s="186">
        <f>SUM(I50,I51,I52)</f>
        <v>0</v>
      </c>
      <c r="J47" s="27"/>
      <c r="K47" s="27"/>
      <c r="L47" s="537"/>
      <c r="M47" s="156"/>
      <c r="N47" s="155"/>
      <c r="O47" s="156"/>
      <c r="P47" s="155"/>
    </row>
    <row r="48" spans="1:16" ht="15.95" customHeight="1" x14ac:dyDescent="0.2">
      <c r="A48" s="234">
        <v>647</v>
      </c>
      <c r="B48" s="240" t="s">
        <v>251</v>
      </c>
      <c r="C48" s="236"/>
      <c r="D48" s="239">
        <f>SUM(D49:D50)</f>
        <v>0</v>
      </c>
      <c r="E48" s="239">
        <f t="shared" si="0"/>
        <v>0</v>
      </c>
      <c r="F48" s="101"/>
      <c r="G48" s="35"/>
      <c r="H48" s="99"/>
      <c r="I48" s="186"/>
      <c r="J48" s="27"/>
      <c r="K48" s="27"/>
      <c r="L48" s="537"/>
      <c r="M48" s="156"/>
      <c r="N48" s="155"/>
      <c r="O48" s="156"/>
      <c r="P48" s="155"/>
    </row>
    <row r="49" spans="1:16" ht="15.95" customHeight="1" x14ac:dyDescent="0.2">
      <c r="A49" s="233">
        <v>6471</v>
      </c>
      <c r="B49" s="232" t="s">
        <v>252</v>
      </c>
      <c r="C49" s="99"/>
      <c r="D49" s="261">
        <f>SUMIFS('Fiche Action 3'!M:M,'Fiche Action 4'!K:K,"6471")</f>
        <v>0</v>
      </c>
      <c r="E49" s="261">
        <f t="shared" si="0"/>
        <v>0</v>
      </c>
      <c r="F49" s="101"/>
      <c r="G49" s="35"/>
      <c r="H49" s="99"/>
      <c r="I49" s="186"/>
      <c r="J49" s="27"/>
      <c r="K49" s="27"/>
      <c r="L49" s="537"/>
      <c r="M49" s="156"/>
      <c r="N49" s="155"/>
      <c r="O49" s="156"/>
      <c r="P49" s="155"/>
    </row>
    <row r="50" spans="1:16" ht="15.95" customHeight="1" x14ac:dyDescent="0.2">
      <c r="A50" s="233">
        <v>6475</v>
      </c>
      <c r="B50" s="232" t="s">
        <v>253</v>
      </c>
      <c r="C50" s="99"/>
      <c r="D50" s="261">
        <f>SUM(D51:D52)</f>
        <v>0</v>
      </c>
      <c r="E50" s="261">
        <f t="shared" si="0"/>
        <v>0</v>
      </c>
      <c r="F50" s="234">
        <v>754</v>
      </c>
      <c r="G50" s="240" t="s">
        <v>254</v>
      </c>
      <c r="H50" s="236"/>
      <c r="I50" s="544">
        <v>0</v>
      </c>
      <c r="J50" s="27"/>
      <c r="K50" s="27"/>
      <c r="L50" s="537"/>
      <c r="M50" s="156"/>
      <c r="N50" s="155"/>
      <c r="O50" s="156"/>
      <c r="P50" s="155"/>
    </row>
    <row r="51" spans="1:16" ht="15.95" customHeight="1" x14ac:dyDescent="0.2">
      <c r="A51" s="266">
        <v>64751</v>
      </c>
      <c r="B51" s="232" t="s">
        <v>255</v>
      </c>
      <c r="C51" s="99"/>
      <c r="D51" s="261">
        <f>SUMIFS('Fiche Action 3'!M:M,'Fiche Action 3'!K:K,"64751")</f>
        <v>0</v>
      </c>
      <c r="E51" s="261">
        <f t="shared" si="0"/>
        <v>0</v>
      </c>
      <c r="F51" s="234">
        <v>755</v>
      </c>
      <c r="G51" s="240" t="s">
        <v>256</v>
      </c>
      <c r="H51" s="236"/>
      <c r="I51" s="544">
        <v>0</v>
      </c>
      <c r="J51" s="27"/>
      <c r="K51" s="27"/>
      <c r="L51" s="537"/>
      <c r="M51" s="156"/>
      <c r="N51" s="155"/>
      <c r="O51" s="156"/>
      <c r="P51" s="155"/>
    </row>
    <row r="52" spans="1:16" ht="15.95" customHeight="1" x14ac:dyDescent="0.2">
      <c r="A52" s="266">
        <v>64752</v>
      </c>
      <c r="B52" s="232" t="s">
        <v>257</v>
      </c>
      <c r="C52" s="99"/>
      <c r="D52" s="261">
        <f>SUMIFS('Fiche Action 3'!M:M,'Fiche Action 3'!K:K,"64752")</f>
        <v>0</v>
      </c>
      <c r="E52" s="261">
        <f t="shared" si="0"/>
        <v>0</v>
      </c>
      <c r="F52" s="234">
        <v>756</v>
      </c>
      <c r="G52" s="240" t="s">
        <v>258</v>
      </c>
      <c r="H52" s="236"/>
      <c r="I52" s="544">
        <v>0</v>
      </c>
      <c r="J52" s="27"/>
      <c r="K52" s="27"/>
      <c r="L52" s="537"/>
      <c r="M52" s="156"/>
      <c r="N52" s="155"/>
      <c r="O52" s="156"/>
      <c r="P52" s="155"/>
    </row>
    <row r="53" spans="1:16" ht="15.95" customHeight="1" x14ac:dyDescent="0.2">
      <c r="A53" s="103">
        <v>65</v>
      </c>
      <c r="B53" s="63" t="s">
        <v>259</v>
      </c>
      <c r="C53" s="99"/>
      <c r="D53" s="36">
        <f>SUMIFS('Fiche Action 3'!M:M,'Fiche Action 3'!K:K,"65")</f>
        <v>0</v>
      </c>
      <c r="E53" s="36">
        <f t="shared" si="0"/>
        <v>0</v>
      </c>
      <c r="F53" s="189"/>
      <c r="G53" s="676" t="s">
        <v>315</v>
      </c>
      <c r="H53" s="677"/>
      <c r="I53" s="544">
        <v>0</v>
      </c>
      <c r="J53" s="27"/>
      <c r="K53" s="27"/>
      <c r="L53" s="537"/>
      <c r="M53" s="156"/>
      <c r="N53" s="155"/>
      <c r="O53" s="156"/>
      <c r="P53" s="155"/>
    </row>
    <row r="54" spans="1:16" ht="15.95" customHeight="1" thickBot="1" x14ac:dyDescent="0.25">
      <c r="A54" s="191"/>
      <c r="C54" s="99"/>
      <c r="D54" s="175"/>
      <c r="E54" s="175"/>
      <c r="F54" s="189"/>
      <c r="G54" s="166"/>
      <c r="H54" s="190"/>
      <c r="I54" s="175"/>
      <c r="J54" s="27"/>
      <c r="K54" s="27"/>
      <c r="L54" s="537"/>
      <c r="M54" s="156"/>
      <c r="N54" s="155"/>
      <c r="O54" s="156"/>
      <c r="P54" s="155"/>
    </row>
    <row r="55" spans="1:16" ht="15.95" customHeight="1" thickBot="1" x14ac:dyDescent="0.25">
      <c r="A55" s="248"/>
      <c r="B55" s="242"/>
      <c r="C55" s="243" t="s">
        <v>260</v>
      </c>
      <c r="D55" s="249">
        <f>D8+D24+D32+D40+D45+D53</f>
        <v>0</v>
      </c>
      <c r="E55" s="249">
        <f t="shared" si="0"/>
        <v>0</v>
      </c>
      <c r="F55" s="248"/>
      <c r="G55" s="242"/>
      <c r="H55" s="250" t="s">
        <v>260</v>
      </c>
      <c r="I55" s="244">
        <f>I47+I20+I8+I17</f>
        <v>0</v>
      </c>
      <c r="J55" s="27"/>
      <c r="K55" s="27"/>
      <c r="L55" s="537"/>
      <c r="M55" s="156"/>
      <c r="N55" s="155"/>
      <c r="O55" s="156"/>
      <c r="P55" s="155"/>
    </row>
    <row r="56" spans="1:16" ht="15.95" customHeight="1" x14ac:dyDescent="0.2">
      <c r="A56" s="187">
        <v>66</v>
      </c>
      <c r="B56" s="35" t="s">
        <v>261</v>
      </c>
      <c r="C56" s="195"/>
      <c r="D56" s="179">
        <f>SUM(D57:D61)</f>
        <v>0</v>
      </c>
      <c r="E56" s="179">
        <f t="shared" si="0"/>
        <v>0</v>
      </c>
      <c r="F56" s="154">
        <v>76</v>
      </c>
      <c r="G56" s="35" t="s">
        <v>262</v>
      </c>
      <c r="H56" s="64"/>
      <c r="I56" s="196">
        <f>SUM(I58,I57,I59)</f>
        <v>0</v>
      </c>
      <c r="J56" s="27"/>
      <c r="K56" s="27"/>
      <c r="L56" s="537"/>
      <c r="M56" s="156"/>
      <c r="N56" s="155"/>
      <c r="O56" s="156"/>
      <c r="P56" s="155"/>
    </row>
    <row r="57" spans="1:16" ht="15.95" customHeight="1" x14ac:dyDescent="0.2">
      <c r="A57" s="234">
        <v>661</v>
      </c>
      <c r="B57" s="240" t="s">
        <v>263</v>
      </c>
      <c r="C57" s="236"/>
      <c r="D57" s="241">
        <f>SUMIFS('Fiche Action 3'!M:M,'Fiche Action 3'!K:K,"661")</f>
        <v>0</v>
      </c>
      <c r="E57" s="241">
        <f t="shared" si="0"/>
        <v>0</v>
      </c>
      <c r="F57" s="234">
        <v>761</v>
      </c>
      <c r="G57" s="240" t="s">
        <v>264</v>
      </c>
      <c r="H57" s="236"/>
      <c r="I57" s="544">
        <v>0</v>
      </c>
      <c r="J57" s="27"/>
      <c r="K57" s="27"/>
      <c r="L57" s="537"/>
      <c r="M57" s="156"/>
      <c r="N57" s="155"/>
      <c r="O57" s="156"/>
      <c r="P57" s="155"/>
    </row>
    <row r="58" spans="1:16" ht="15.95" customHeight="1" x14ac:dyDescent="0.2">
      <c r="A58" s="234">
        <v>667</v>
      </c>
      <c r="B58" s="240" t="s">
        <v>265</v>
      </c>
      <c r="C58" s="236"/>
      <c r="D58" s="241">
        <f>SUMIFS('Fiche Action 3'!M:M,'Fiche Action 3'!K:K,"667")</f>
        <v>0</v>
      </c>
      <c r="E58" s="241">
        <f t="shared" si="0"/>
        <v>0</v>
      </c>
      <c r="F58" s="234">
        <v>762</v>
      </c>
      <c r="G58" s="240" t="s">
        <v>266</v>
      </c>
      <c r="H58" s="236"/>
      <c r="I58" s="544">
        <v>0</v>
      </c>
      <c r="J58" s="27"/>
      <c r="K58" s="27"/>
      <c r="L58" s="537"/>
      <c r="M58" s="156"/>
      <c r="N58" s="155"/>
      <c r="O58" s="156"/>
      <c r="P58" s="155"/>
    </row>
    <row r="59" spans="1:16" ht="15.95" customHeight="1" x14ac:dyDescent="0.2">
      <c r="A59" s="234"/>
      <c r="B59" s="240"/>
      <c r="C59" s="236"/>
      <c r="D59" s="241"/>
      <c r="E59" s="241">
        <f t="shared" si="0"/>
        <v>0</v>
      </c>
      <c r="F59" s="234">
        <v>767</v>
      </c>
      <c r="G59" s="240" t="s">
        <v>267</v>
      </c>
      <c r="H59" s="236"/>
      <c r="I59" s="544">
        <v>0</v>
      </c>
      <c r="J59" s="27"/>
      <c r="K59" s="27"/>
      <c r="L59" s="537"/>
      <c r="M59" s="156"/>
      <c r="N59" s="155"/>
      <c r="O59" s="156"/>
      <c r="P59" s="155"/>
    </row>
    <row r="60" spans="1:16" ht="15.95" customHeight="1" x14ac:dyDescent="0.2">
      <c r="A60" s="191"/>
      <c r="C60" s="99"/>
      <c r="D60" s="175"/>
      <c r="E60" s="175"/>
      <c r="F60" s="104"/>
      <c r="G60" s="41"/>
      <c r="H60" s="67"/>
      <c r="I60" s="183"/>
      <c r="J60" s="27"/>
      <c r="K60" s="27"/>
      <c r="L60" s="537"/>
      <c r="M60" s="156"/>
      <c r="N60" s="155"/>
      <c r="O60" s="156"/>
      <c r="P60" s="155"/>
    </row>
    <row r="61" spans="1:16" ht="15.95" customHeight="1" thickBot="1" x14ac:dyDescent="0.25">
      <c r="A61" s="197"/>
      <c r="B61" s="724"/>
      <c r="C61" s="725"/>
      <c r="D61" s="158"/>
      <c r="E61" s="158"/>
      <c r="F61" s="104"/>
      <c r="G61" s="733"/>
      <c r="H61" s="734"/>
      <c r="I61" s="158"/>
      <c r="J61" s="27"/>
      <c r="K61" s="27"/>
      <c r="L61" s="537"/>
      <c r="M61" s="156"/>
      <c r="N61" s="155"/>
      <c r="O61" s="156"/>
      <c r="P61" s="155"/>
    </row>
    <row r="62" spans="1:16" ht="15.95" customHeight="1" thickBot="1" x14ac:dyDescent="0.25">
      <c r="A62" s="248"/>
      <c r="B62" s="242"/>
      <c r="C62" s="243" t="s">
        <v>268</v>
      </c>
      <c r="D62" s="244">
        <f>D56</f>
        <v>0</v>
      </c>
      <c r="E62" s="244">
        <f t="shared" si="0"/>
        <v>0</v>
      </c>
      <c r="F62" s="245"/>
      <c r="G62" s="246"/>
      <c r="H62" s="247" t="s">
        <v>269</v>
      </c>
      <c r="I62" s="244">
        <f>I56</f>
        <v>0</v>
      </c>
      <c r="J62" s="27"/>
      <c r="K62" s="27"/>
      <c r="L62" s="537"/>
      <c r="M62" s="156"/>
      <c r="N62" s="155"/>
      <c r="O62" s="156"/>
      <c r="P62" s="155"/>
    </row>
    <row r="63" spans="1:16" ht="15.95" customHeight="1" x14ac:dyDescent="0.2">
      <c r="A63" s="197"/>
      <c r="B63" s="726"/>
      <c r="C63" s="727"/>
      <c r="D63" s="198"/>
      <c r="E63" s="198"/>
      <c r="F63" s="167"/>
      <c r="G63" s="726"/>
      <c r="H63" s="727"/>
      <c r="I63" s="196"/>
      <c r="J63" s="27"/>
      <c r="K63" s="27"/>
      <c r="L63" s="537"/>
      <c r="M63" s="156"/>
      <c r="N63" s="155"/>
      <c r="O63" s="156"/>
      <c r="P63" s="155"/>
    </row>
    <row r="64" spans="1:16" ht="15.95" customHeight="1" x14ac:dyDescent="0.2">
      <c r="A64" s="187">
        <v>67</v>
      </c>
      <c r="B64" s="35" t="s">
        <v>270</v>
      </c>
      <c r="C64" s="195"/>
      <c r="D64" s="199">
        <f>D65+D66</f>
        <v>0</v>
      </c>
      <c r="E64" s="199">
        <f t="shared" si="0"/>
        <v>0</v>
      </c>
      <c r="F64" s="166">
        <v>77</v>
      </c>
      <c r="G64" s="35" t="s">
        <v>271</v>
      </c>
      <c r="H64" s="64"/>
      <c r="I64" s="157">
        <f>SUM(I65:I67)</f>
        <v>0</v>
      </c>
      <c r="J64" s="27"/>
      <c r="K64" s="27"/>
      <c r="M64" s="63"/>
      <c r="N64" s="63"/>
      <c r="O64" s="63"/>
      <c r="P64" s="168"/>
    </row>
    <row r="65" spans="1:16" ht="15.95" customHeight="1" x14ac:dyDescent="0.2">
      <c r="A65" s="234">
        <v>671</v>
      </c>
      <c r="B65" s="240" t="s">
        <v>272</v>
      </c>
      <c r="C65" s="236"/>
      <c r="D65" s="241">
        <f>SUMIFS('Fiche Action 3'!M:M,'Fiche Action 3'!K:K,"671")</f>
        <v>0</v>
      </c>
      <c r="E65" s="241">
        <f t="shared" si="0"/>
        <v>0</v>
      </c>
      <c r="F65" s="234">
        <v>771</v>
      </c>
      <c r="G65" s="240" t="s">
        <v>272</v>
      </c>
      <c r="H65" s="236"/>
      <c r="I65" s="544">
        <v>0</v>
      </c>
      <c r="J65" s="27"/>
      <c r="K65" s="27"/>
      <c r="M65" s="63"/>
      <c r="N65" s="63"/>
      <c r="O65" s="63"/>
      <c r="P65" s="200"/>
    </row>
    <row r="66" spans="1:16" ht="15.95" customHeight="1" x14ac:dyDescent="0.2">
      <c r="A66" s="234">
        <v>672</v>
      </c>
      <c r="B66" s="240" t="s">
        <v>273</v>
      </c>
      <c r="C66" s="236"/>
      <c r="D66" s="241">
        <f>SUMIFS('Fiche Action 3'!M:M,'Fiche Action 3'!K:K,"672")</f>
        <v>0</v>
      </c>
      <c r="E66" s="241">
        <f t="shared" si="0"/>
        <v>0</v>
      </c>
      <c r="F66" s="234">
        <v>772</v>
      </c>
      <c r="G66" s="240" t="s">
        <v>274</v>
      </c>
      <c r="H66" s="236"/>
      <c r="I66" s="544">
        <v>0</v>
      </c>
      <c r="J66" s="27"/>
      <c r="K66" s="27"/>
      <c r="M66" s="63"/>
      <c r="N66" s="63"/>
      <c r="O66" s="63"/>
      <c r="P66" s="200"/>
    </row>
    <row r="67" spans="1:16" ht="15.95" customHeight="1" x14ac:dyDescent="0.2">
      <c r="A67" s="234">
        <v>675</v>
      </c>
      <c r="B67" s="240" t="s">
        <v>275</v>
      </c>
      <c r="C67" s="236"/>
      <c r="D67" s="241">
        <f>SUMIFS('Fiche Action 3'!M:M,'Fiche Action 3'!K:K,"675")</f>
        <v>0</v>
      </c>
      <c r="E67" s="241">
        <f t="shared" si="0"/>
        <v>0</v>
      </c>
      <c r="F67" s="234"/>
      <c r="G67" s="240" t="s">
        <v>275</v>
      </c>
      <c r="H67" s="236"/>
      <c r="I67" s="544">
        <v>0</v>
      </c>
      <c r="J67" s="27"/>
      <c r="K67" s="27"/>
      <c r="M67" s="63"/>
      <c r="N67" s="63"/>
      <c r="O67" s="63"/>
      <c r="P67" s="200"/>
    </row>
    <row r="68" spans="1:16" ht="15.95" customHeight="1" x14ac:dyDescent="0.2">
      <c r="A68" s="103">
        <v>68</v>
      </c>
      <c r="B68" s="35" t="s">
        <v>172</v>
      </c>
      <c r="C68" s="195"/>
      <c r="D68" s="186">
        <f>SUMIFS('Fiche Action 3'!M:M,'Fiche Action 3'!K:K,"68")</f>
        <v>0</v>
      </c>
      <c r="E68" s="186">
        <f t="shared" si="0"/>
        <v>0</v>
      </c>
      <c r="F68" s="166">
        <v>78</v>
      </c>
      <c r="G68" s="35" t="s">
        <v>276</v>
      </c>
      <c r="H68" s="99"/>
      <c r="I68" s="545">
        <v>0</v>
      </c>
      <c r="J68" s="27"/>
      <c r="K68" s="27"/>
      <c r="M68" s="63"/>
      <c r="N68" s="63"/>
      <c r="O68" s="63"/>
      <c r="P68" s="200"/>
    </row>
    <row r="69" spans="1:16" ht="15.95" customHeight="1" x14ac:dyDescent="0.2">
      <c r="A69" s="103"/>
      <c r="B69" s="35"/>
      <c r="C69" s="195"/>
      <c r="D69" s="202"/>
      <c r="E69" s="202"/>
      <c r="F69" s="203">
        <v>79</v>
      </c>
      <c r="G69" s="35" t="s">
        <v>277</v>
      </c>
      <c r="H69" s="99"/>
      <c r="I69" s="157">
        <f>I70</f>
        <v>0</v>
      </c>
      <c r="J69" s="27"/>
      <c r="K69" s="27"/>
      <c r="M69" s="63"/>
      <c r="N69" s="63"/>
      <c r="O69" s="63"/>
      <c r="P69" s="200"/>
    </row>
    <row r="70" spans="1:16" ht="15.95" customHeight="1" thickBot="1" x14ac:dyDescent="0.25">
      <c r="A70" s="103">
        <v>69</v>
      </c>
      <c r="B70" s="35" t="s">
        <v>278</v>
      </c>
      <c r="C70" s="204"/>
      <c r="D70" s="205">
        <f>SUMIFS('Fiche Action 3'!M:M,'Fiche Action 3'!K:K,"69")</f>
        <v>0</v>
      </c>
      <c r="E70" s="205">
        <f t="shared" si="0"/>
        <v>0</v>
      </c>
      <c r="F70" s="234">
        <v>792</v>
      </c>
      <c r="G70" s="240" t="s">
        <v>65</v>
      </c>
      <c r="H70" s="236"/>
      <c r="I70" s="544">
        <v>0</v>
      </c>
      <c r="J70" s="27"/>
      <c r="K70" s="27"/>
      <c r="L70" s="543" t="s">
        <v>279</v>
      </c>
      <c r="M70" s="63"/>
      <c r="N70" s="63"/>
      <c r="O70" s="63"/>
      <c r="P70" s="201"/>
    </row>
    <row r="71" spans="1:16" ht="15.95" customHeight="1" thickBot="1" x14ac:dyDescent="0.25">
      <c r="A71" s="248"/>
      <c r="B71" s="242"/>
      <c r="C71" s="251" t="s">
        <v>280</v>
      </c>
      <c r="D71" s="252">
        <f>D64+D68+D70</f>
        <v>0</v>
      </c>
      <c r="E71" s="252">
        <f t="shared" si="0"/>
        <v>0</v>
      </c>
      <c r="F71" s="248"/>
      <c r="G71" s="242"/>
      <c r="H71" s="243" t="s">
        <v>280</v>
      </c>
      <c r="I71" s="244">
        <f>I64+I68+I69</f>
        <v>0</v>
      </c>
      <c r="J71" s="27"/>
      <c r="K71" s="27"/>
      <c r="P71" s="174"/>
    </row>
    <row r="72" spans="1:16" ht="15.95" customHeight="1" thickBot="1" x14ac:dyDescent="0.25">
      <c r="A72" s="197"/>
      <c r="B72" s="726"/>
      <c r="C72" s="727"/>
      <c r="D72" s="183"/>
      <c r="E72" s="183"/>
      <c r="F72" s="167"/>
      <c r="G72" s="726"/>
      <c r="H72" s="727"/>
      <c r="I72" s="183"/>
      <c r="J72" s="27"/>
      <c r="K72" s="27"/>
      <c r="P72" s="174"/>
    </row>
    <row r="73" spans="1:16" ht="15.95" customHeight="1" thickBot="1" x14ac:dyDescent="0.25">
      <c r="A73" s="197"/>
      <c r="B73" s="206" t="s">
        <v>281</v>
      </c>
      <c r="C73" s="207"/>
      <c r="D73" s="208">
        <f>D71+D62+D55</f>
        <v>0</v>
      </c>
      <c r="E73" s="208">
        <f t="shared" si="0"/>
        <v>0</v>
      </c>
      <c r="F73" s="167"/>
      <c r="G73" s="206" t="s">
        <v>282</v>
      </c>
      <c r="H73" s="207"/>
      <c r="I73" s="208">
        <f>I71+I62+I55</f>
        <v>0</v>
      </c>
      <c r="J73" s="27"/>
      <c r="K73" s="27"/>
      <c r="P73" s="174"/>
    </row>
    <row r="74" spans="1:16" ht="15.95" customHeight="1" thickBot="1" x14ac:dyDescent="0.25">
      <c r="A74" s="197"/>
      <c r="B74" s="724"/>
      <c r="C74" s="725"/>
      <c r="D74" s="188"/>
      <c r="E74" s="188"/>
      <c r="F74" s="167"/>
      <c r="G74" s="726"/>
      <c r="H74" s="727"/>
      <c r="I74" s="209"/>
      <c r="J74" s="27"/>
      <c r="K74" s="27"/>
    </row>
    <row r="75" spans="1:16" ht="15.95" customHeight="1" thickBot="1" x14ac:dyDescent="0.25">
      <c r="A75" s="248"/>
      <c r="B75" s="250" t="s">
        <v>283</v>
      </c>
      <c r="C75" s="243"/>
      <c r="D75" s="253">
        <f>D73</f>
        <v>0</v>
      </c>
      <c r="E75" s="253">
        <f t="shared" ref="E75:E80" si="1">ROUNDUP(D75,-1)</f>
        <v>0</v>
      </c>
      <c r="F75" s="254"/>
      <c r="G75" s="250" t="s">
        <v>283</v>
      </c>
      <c r="H75" s="243"/>
      <c r="I75" s="255">
        <f>I73</f>
        <v>0</v>
      </c>
      <c r="J75" s="27"/>
      <c r="K75" s="27"/>
      <c r="M75" s="63"/>
      <c r="N75" s="63"/>
      <c r="O75" s="63"/>
      <c r="P75" s="201"/>
    </row>
    <row r="76" spans="1:16" ht="15.95" customHeight="1" x14ac:dyDescent="0.2">
      <c r="A76" s="212"/>
      <c r="B76" s="213"/>
      <c r="C76" s="214"/>
      <c r="D76" s="215"/>
      <c r="E76" s="215"/>
      <c r="F76" s="167"/>
      <c r="G76" s="27"/>
      <c r="H76" s="216"/>
      <c r="I76" s="215"/>
      <c r="J76" s="27"/>
      <c r="K76" s="27"/>
      <c r="M76" s="63"/>
      <c r="N76" s="63"/>
      <c r="O76" s="63"/>
      <c r="P76" s="201"/>
    </row>
    <row r="77" spans="1:16" ht="15.95" customHeight="1" x14ac:dyDescent="0.2">
      <c r="A77" s="728" t="s">
        <v>284</v>
      </c>
      <c r="B77" s="729"/>
      <c r="C77" s="730"/>
      <c r="D77" s="217">
        <f>SUM(D78:D80)</f>
        <v>0</v>
      </c>
      <c r="E77" s="217">
        <f t="shared" si="1"/>
        <v>0</v>
      </c>
      <c r="F77" s="728" t="s">
        <v>285</v>
      </c>
      <c r="G77" s="731"/>
      <c r="H77" s="732"/>
      <c r="I77" s="217">
        <f>SUM(I78:I80)</f>
        <v>0</v>
      </c>
      <c r="J77" s="27"/>
      <c r="K77" s="27"/>
      <c r="M77" s="63"/>
      <c r="N77" s="63"/>
      <c r="O77" s="63"/>
      <c r="P77" s="201"/>
    </row>
    <row r="78" spans="1:16" ht="15.95" customHeight="1" x14ac:dyDescent="0.2">
      <c r="A78" s="234">
        <v>860</v>
      </c>
      <c r="B78" s="240" t="s">
        <v>286</v>
      </c>
      <c r="C78" s="236"/>
      <c r="D78" s="241">
        <f>SUMIFS('Fiche Action 3'!M:M,'Fiche Action 3'!K:K,"860")</f>
        <v>0</v>
      </c>
      <c r="E78" s="241">
        <f t="shared" si="1"/>
        <v>0</v>
      </c>
      <c r="F78" s="234">
        <v>870</v>
      </c>
      <c r="G78" s="240" t="s">
        <v>287</v>
      </c>
      <c r="H78" s="236"/>
      <c r="I78" s="544">
        <v>0</v>
      </c>
      <c r="J78" s="27"/>
      <c r="K78" s="27"/>
      <c r="P78" s="174"/>
    </row>
    <row r="79" spans="1:16" ht="15.95" customHeight="1" x14ac:dyDescent="0.2">
      <c r="A79" s="234">
        <v>861</v>
      </c>
      <c r="B79" s="240" t="s">
        <v>288</v>
      </c>
      <c r="C79" s="236"/>
      <c r="D79" s="241">
        <f>SUMIFS('Fiche Action 3'!M:M,'Fiche Action 3'!K:K,"861")</f>
        <v>0</v>
      </c>
      <c r="E79" s="241">
        <f t="shared" si="1"/>
        <v>0</v>
      </c>
      <c r="F79" s="234">
        <v>871</v>
      </c>
      <c r="G79" s="240" t="s">
        <v>289</v>
      </c>
      <c r="H79" s="236"/>
      <c r="I79" s="544">
        <v>0</v>
      </c>
      <c r="J79" s="27"/>
      <c r="K79" s="27"/>
    </row>
    <row r="80" spans="1:16" ht="15.95" customHeight="1" x14ac:dyDescent="0.2">
      <c r="A80" s="234">
        <v>864</v>
      </c>
      <c r="B80" s="240" t="s">
        <v>50</v>
      </c>
      <c r="C80" s="236"/>
      <c r="D80" s="241">
        <f>SUMIFS('Fiche Action 3'!M:M,'Fiche Action 3'!K:K,"864")</f>
        <v>0</v>
      </c>
      <c r="E80" s="241">
        <f t="shared" si="1"/>
        <v>0</v>
      </c>
      <c r="F80" s="234">
        <v>875</v>
      </c>
      <c r="G80" s="240" t="s">
        <v>51</v>
      </c>
      <c r="H80" s="236"/>
      <c r="I80" s="544">
        <f>E80</f>
        <v>0</v>
      </c>
      <c r="J80" s="27"/>
      <c r="K80" s="27"/>
      <c r="L80" s="543" t="s">
        <v>290</v>
      </c>
      <c r="M80" s="63"/>
      <c r="N80" s="63"/>
      <c r="O80" s="63"/>
      <c r="P80" s="201"/>
    </row>
    <row r="81" spans="1:16" ht="15.95" customHeight="1" thickBot="1" x14ac:dyDescent="0.25">
      <c r="A81" s="218"/>
      <c r="B81" s="219"/>
      <c r="C81" s="220"/>
      <c r="D81" s="220"/>
      <c r="E81" s="220"/>
      <c r="F81" s="167"/>
      <c r="G81" s="27"/>
      <c r="H81" s="172"/>
      <c r="I81" s="220"/>
      <c r="J81" s="27"/>
      <c r="K81" s="27"/>
      <c r="P81" s="174"/>
    </row>
    <row r="82" spans="1:16" ht="15.95" customHeight="1" thickBot="1" x14ac:dyDescent="0.25">
      <c r="A82" s="192"/>
      <c r="B82" s="219"/>
      <c r="C82" s="221" t="s">
        <v>291</v>
      </c>
      <c r="D82" s="222">
        <f>D77</f>
        <v>0</v>
      </c>
      <c r="E82" s="222">
        <f>ROUNDUP(D82,-1)</f>
        <v>0</v>
      </c>
      <c r="F82" s="210"/>
      <c r="G82" s="193"/>
      <c r="H82" s="194" t="s">
        <v>292</v>
      </c>
      <c r="I82" s="211">
        <f>I77</f>
        <v>0</v>
      </c>
      <c r="J82" s="27"/>
      <c r="K82" s="27"/>
    </row>
    <row r="83" spans="1:16" ht="15.95" customHeight="1" x14ac:dyDescent="0.2">
      <c r="A83" s="167"/>
      <c r="B83" s="27"/>
      <c r="C83" s="27"/>
      <c r="D83" s="27"/>
      <c r="E83" s="27"/>
      <c r="F83" s="167"/>
      <c r="G83" s="27"/>
      <c r="H83" s="27"/>
      <c r="I83" s="27"/>
      <c r="J83" s="27"/>
      <c r="K83" s="27"/>
    </row>
    <row r="84" spans="1:16" ht="15.95" customHeight="1" x14ac:dyDescent="0.2">
      <c r="A84" s="223"/>
      <c r="B84" s="27"/>
      <c r="C84" s="259">
        <v>0.4</v>
      </c>
      <c r="D84" s="260">
        <f>D75*C84</f>
        <v>0</v>
      </c>
      <c r="E84" s="260">
        <f>ROUNDUP(D84,-1)</f>
        <v>0</v>
      </c>
      <c r="F84" s="167"/>
      <c r="G84" s="27"/>
      <c r="H84" s="27"/>
      <c r="I84" s="224">
        <f>I75-E75</f>
        <v>0</v>
      </c>
      <c r="J84" s="27"/>
      <c r="K84" s="27"/>
    </row>
    <row r="85" spans="1:16" ht="15.95" customHeight="1" x14ac:dyDescent="0.2">
      <c r="A85" s="167"/>
      <c r="B85" s="27"/>
      <c r="C85" s="27"/>
      <c r="F85" s="167"/>
      <c r="G85" s="27"/>
      <c r="H85" s="27"/>
      <c r="I85" s="27"/>
      <c r="J85" s="27"/>
      <c r="K85" s="27"/>
      <c r="M85" s="63"/>
      <c r="N85" s="63"/>
      <c r="O85" s="63"/>
      <c r="P85" s="201"/>
    </row>
    <row r="86" spans="1:16" ht="15.95" customHeight="1" x14ac:dyDescent="0.2">
      <c r="A86" s="167"/>
      <c r="B86" s="27"/>
      <c r="C86" s="27"/>
      <c r="D86" s="256">
        <f>D73+D82</f>
        <v>0</v>
      </c>
      <c r="E86" s="256">
        <f>ROUNDUP(D86,-1)</f>
        <v>0</v>
      </c>
      <c r="F86" s="167"/>
      <c r="G86" s="27"/>
      <c r="H86" s="27"/>
      <c r="I86" s="27"/>
      <c r="J86" s="27"/>
      <c r="K86" s="27"/>
      <c r="P86" s="174"/>
    </row>
    <row r="87" spans="1:16" ht="15.95" customHeight="1" x14ac:dyDescent="0.2">
      <c r="A87" s="167"/>
      <c r="B87" s="27"/>
      <c r="C87" s="27"/>
      <c r="D87" s="27"/>
      <c r="E87" s="27"/>
      <c r="F87" s="167"/>
      <c r="G87" s="27"/>
      <c r="H87" s="27"/>
      <c r="I87" s="27"/>
      <c r="J87" s="27"/>
      <c r="K87" s="27"/>
    </row>
    <row r="89" spans="1:16" ht="15.95" customHeight="1" x14ac:dyDescent="0.2">
      <c r="M89" s="63"/>
      <c r="N89" s="63"/>
      <c r="O89" s="63"/>
      <c r="P89" s="201"/>
    </row>
    <row r="90" spans="1:16" ht="15.95" customHeight="1" x14ac:dyDescent="0.2">
      <c r="P90" s="174"/>
    </row>
    <row r="91" spans="1:16" ht="15.95" customHeight="1" x14ac:dyDescent="0.2">
      <c r="P91" s="174"/>
    </row>
    <row r="93" spans="1:16" ht="15.95" customHeight="1" x14ac:dyDescent="0.2">
      <c r="M93" s="63"/>
      <c r="N93" s="63"/>
      <c r="O93" s="63"/>
      <c r="P93" s="201"/>
    </row>
    <row r="94" spans="1:16" ht="15.95" customHeight="1" x14ac:dyDescent="0.2">
      <c r="P94" s="174"/>
    </row>
    <row r="96" spans="1:16" ht="15.95" customHeight="1" x14ac:dyDescent="0.2">
      <c r="N96" s="174"/>
      <c r="P96" s="174"/>
    </row>
    <row r="97" spans="13:16" ht="15.95" customHeight="1" x14ac:dyDescent="0.2">
      <c r="N97" s="226"/>
      <c r="P97" s="174"/>
    </row>
    <row r="98" spans="13:16" ht="15.95" customHeight="1" x14ac:dyDescent="0.2">
      <c r="P98" s="174"/>
    </row>
    <row r="102" spans="13:16" ht="15.95" customHeight="1" x14ac:dyDescent="0.2">
      <c r="M102" s="63"/>
      <c r="N102" s="63"/>
      <c r="O102" s="63"/>
      <c r="P102" s="201"/>
    </row>
    <row r="103" spans="13:16" ht="15.95" customHeight="1" x14ac:dyDescent="0.2">
      <c r="P103" s="174"/>
    </row>
    <row r="104" spans="13:16" ht="15.95" customHeight="1" x14ac:dyDescent="0.2">
      <c r="M104" s="63"/>
      <c r="N104" s="63"/>
      <c r="O104" s="63"/>
      <c r="P104" s="201"/>
    </row>
    <row r="105" spans="13:16" ht="15.95" customHeight="1" x14ac:dyDescent="0.2">
      <c r="P105" s="155"/>
    </row>
    <row r="106" spans="13:16" ht="15.95" customHeight="1" x14ac:dyDescent="0.2">
      <c r="M106" s="156"/>
      <c r="N106" s="155"/>
      <c r="P106" s="201"/>
    </row>
    <row r="111" spans="13:16" ht="15.95" customHeight="1" x14ac:dyDescent="0.2">
      <c r="M111" s="63"/>
      <c r="N111" s="63"/>
      <c r="O111" s="63"/>
      <c r="P111" s="201"/>
    </row>
    <row r="112" spans="13:16" ht="15.95" customHeight="1" x14ac:dyDescent="0.2">
      <c r="P112" s="174"/>
    </row>
    <row r="114" spans="12:16" ht="15.95" customHeight="1" x14ac:dyDescent="0.2">
      <c r="M114" s="63"/>
      <c r="N114" s="63"/>
      <c r="O114" s="63"/>
      <c r="P114" s="201"/>
    </row>
    <row r="116" spans="12:16" ht="15.95" customHeight="1" x14ac:dyDescent="0.2">
      <c r="M116" s="63"/>
      <c r="N116" s="63"/>
      <c r="O116" s="63"/>
      <c r="P116" s="168"/>
    </row>
    <row r="117" spans="12:16" ht="15.95" customHeight="1" x14ac:dyDescent="0.2">
      <c r="P117" s="200"/>
    </row>
    <row r="118" spans="12:16" ht="15.95" customHeight="1" x14ac:dyDescent="0.2">
      <c r="P118" s="200"/>
    </row>
    <row r="120" spans="12:16" ht="15.95" customHeight="1" x14ac:dyDescent="0.2">
      <c r="M120" s="63"/>
      <c r="N120" s="63"/>
      <c r="O120" s="63"/>
      <c r="P120" s="201"/>
    </row>
    <row r="121" spans="12:16" ht="15.95" customHeight="1" x14ac:dyDescent="0.2">
      <c r="L121" s="540"/>
      <c r="P121" s="200"/>
    </row>
    <row r="122" spans="12:16" ht="15.95" customHeight="1" x14ac:dyDescent="0.2">
      <c r="P122" s="200"/>
    </row>
    <row r="123" spans="12:16" ht="15.95" customHeight="1" x14ac:dyDescent="0.2">
      <c r="P123" s="200"/>
    </row>
    <row r="124" spans="12:16" ht="15.95" customHeight="1" x14ac:dyDescent="0.2">
      <c r="P124" s="200"/>
    </row>
    <row r="125" spans="12:16" ht="15.95" customHeight="1" x14ac:dyDescent="0.2">
      <c r="P125" s="200"/>
    </row>
    <row r="126" spans="12:16" ht="15.95" customHeight="1" x14ac:dyDescent="0.2">
      <c r="P126" s="200"/>
    </row>
    <row r="127" spans="12:16" ht="15.95" customHeight="1" x14ac:dyDescent="0.2">
      <c r="P127" s="200"/>
    </row>
    <row r="128" spans="12:16" ht="15.95" customHeight="1" x14ac:dyDescent="0.2">
      <c r="P128" s="200"/>
    </row>
    <row r="129" spans="12:16" ht="15.95" customHeight="1" x14ac:dyDescent="0.2">
      <c r="P129" s="200"/>
    </row>
    <row r="130" spans="12:16" ht="15.95" customHeight="1" x14ac:dyDescent="0.2">
      <c r="P130" s="200"/>
    </row>
    <row r="131" spans="12:16" ht="15.95" customHeight="1" x14ac:dyDescent="0.2">
      <c r="P131" s="200"/>
    </row>
    <row r="132" spans="12:16" ht="15.95" customHeight="1" x14ac:dyDescent="0.2">
      <c r="P132" s="200"/>
    </row>
    <row r="140" spans="12:16" ht="15.95" customHeight="1" x14ac:dyDescent="0.2">
      <c r="L140" s="541"/>
      <c r="M140" s="227"/>
      <c r="N140" s="227"/>
      <c r="O140" s="228"/>
    </row>
    <row r="141" spans="12:16" ht="15.95" customHeight="1" x14ac:dyDescent="0.2">
      <c r="L141" s="541"/>
      <c r="M141" s="227"/>
      <c r="N141" s="227"/>
      <c r="O141" s="227"/>
    </row>
    <row r="142" spans="12:16" ht="15.95" customHeight="1" x14ac:dyDescent="0.2">
      <c r="L142" s="541"/>
      <c r="M142" s="229"/>
      <c r="N142" s="227"/>
      <c r="O142" s="227"/>
    </row>
    <row r="143" spans="12:16" ht="15.95" customHeight="1" x14ac:dyDescent="0.2">
      <c r="L143" s="541"/>
      <c r="M143" s="227"/>
      <c r="N143" s="227"/>
      <c r="O143" s="227"/>
    </row>
    <row r="144" spans="12:16" ht="15.95" customHeight="1" x14ac:dyDescent="0.2">
      <c r="L144" s="541"/>
      <c r="M144" s="227"/>
      <c r="N144" s="227"/>
      <c r="O144" s="227"/>
    </row>
    <row r="145" spans="12:15" ht="15.95" customHeight="1" x14ac:dyDescent="0.2">
      <c r="L145" s="541"/>
      <c r="M145" s="227"/>
      <c r="N145" s="227"/>
      <c r="O145" s="227"/>
    </row>
    <row r="146" spans="12:15" ht="15.95" customHeight="1" x14ac:dyDescent="0.2">
      <c r="L146" s="541"/>
      <c r="M146" s="227"/>
      <c r="N146" s="227"/>
      <c r="O146" s="227"/>
    </row>
    <row r="147" spans="12:15" ht="15.95" customHeight="1" x14ac:dyDescent="0.2">
      <c r="L147" s="541"/>
      <c r="M147" s="227"/>
      <c r="N147" s="227"/>
      <c r="O147" s="227"/>
    </row>
    <row r="148" spans="12:15" ht="15.95" customHeight="1" x14ac:dyDescent="0.2">
      <c r="L148" s="541"/>
      <c r="M148" s="227"/>
      <c r="N148" s="227"/>
      <c r="O148" s="227"/>
    </row>
    <row r="149" spans="12:15" ht="15.95" customHeight="1" x14ac:dyDescent="0.2">
      <c r="L149" s="541"/>
      <c r="M149" s="227"/>
      <c r="N149" s="227"/>
      <c r="O149" s="227"/>
    </row>
    <row r="150" spans="12:15" ht="15.95" customHeight="1" x14ac:dyDescent="0.2">
      <c r="L150" s="541"/>
      <c r="M150" s="227"/>
      <c r="N150" s="227"/>
      <c r="O150" s="227"/>
    </row>
    <row r="151" spans="12:15" ht="15.95" customHeight="1" x14ac:dyDescent="0.2">
      <c r="L151" s="542"/>
      <c r="M151" s="227"/>
      <c r="N151" s="227"/>
      <c r="O151" s="227"/>
    </row>
    <row r="152" spans="12:15" ht="15.95" customHeight="1" x14ac:dyDescent="0.2">
      <c r="L152" s="542"/>
      <c r="M152" s="227"/>
      <c r="N152" s="227"/>
      <c r="O152" s="227"/>
    </row>
    <row r="153" spans="12:15" ht="15.95" customHeight="1" x14ac:dyDescent="0.2">
      <c r="L153" s="542"/>
      <c r="M153" s="227"/>
      <c r="N153" s="227"/>
      <c r="O153" s="227"/>
    </row>
    <row r="154" spans="12:15" ht="15.95" customHeight="1" x14ac:dyDescent="0.2">
      <c r="L154" s="542"/>
      <c r="M154" s="227"/>
      <c r="N154" s="227"/>
      <c r="O154" s="227"/>
    </row>
    <row r="155" spans="12:15" ht="15.95" customHeight="1" x14ac:dyDescent="0.2">
      <c r="L155" s="541"/>
      <c r="M155" s="227"/>
      <c r="N155" s="227"/>
      <c r="O155" s="227"/>
    </row>
    <row r="156" spans="12:15" ht="15.95" customHeight="1" x14ac:dyDescent="0.2">
      <c r="L156" s="542"/>
      <c r="M156" s="227"/>
      <c r="N156" s="227"/>
      <c r="O156" s="227"/>
    </row>
    <row r="157" spans="12:15" ht="15.95" customHeight="1" x14ac:dyDescent="0.2">
      <c r="L157" s="542"/>
      <c r="M157" s="227"/>
      <c r="N157" s="227"/>
      <c r="O157" s="227"/>
    </row>
  </sheetData>
  <sheetProtection sheet="1" formatCells="0" formatColumns="0" insertRows="0"/>
  <mergeCells count="22">
    <mergeCell ref="B74:C74"/>
    <mergeCell ref="G74:H74"/>
    <mergeCell ref="A77:C77"/>
    <mergeCell ref="F77:H77"/>
    <mergeCell ref="L23:L24"/>
    <mergeCell ref="B72:C72"/>
    <mergeCell ref="G72:H72"/>
    <mergeCell ref="G8:H8"/>
    <mergeCell ref="B61:C61"/>
    <mergeCell ref="G61:H61"/>
    <mergeCell ref="B63:C63"/>
    <mergeCell ref="G63:H63"/>
    <mergeCell ref="L1:M1"/>
    <mergeCell ref="L2:M2"/>
    <mergeCell ref="L3:M3"/>
    <mergeCell ref="A6:C6"/>
    <mergeCell ref="F6:H6"/>
    <mergeCell ref="A1:I1"/>
    <mergeCell ref="A2:I2"/>
    <mergeCell ref="A3:I3"/>
    <mergeCell ref="A4:I4"/>
    <mergeCell ref="A5:I5"/>
  </mergeCells>
  <hyperlinks>
    <hyperlink ref="L39" r:id="rId1" location=":~:text=Conclusion%20%3A%20Les%20frais%20bancaires%20soumis,%C2%AB%20Charges%20d'int%C3%A9r%C3%AAts%20%C2%BB." xr:uid="{B43DE3AF-06E7-4B70-B026-0FF7BBF7B176}"/>
  </hyperlinks>
  <printOptions horizontalCentered="1" verticalCentered="1"/>
  <pageMargins left="0.24" right="0.23622047244094491" top="0.31496062992125984" bottom="0.47244094488188981" header="0.27559055118110237" footer="0.31496062992125984"/>
  <pageSetup paperSize="9" scale="74" orientation="portrait" r:id="rId2"/>
  <headerFooter alignWithMargins="0">
    <oddHeader>&amp;R3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999E2598B584BB27FBC24EA270AB4" ma:contentTypeVersion="13" ma:contentTypeDescription="Crée un document." ma:contentTypeScope="" ma:versionID="c665b41fe0d030c2b626fdc90b492d5a">
  <xsd:schema xmlns:xsd="http://www.w3.org/2001/XMLSchema" xmlns:xs="http://www.w3.org/2001/XMLSchema" xmlns:p="http://schemas.microsoft.com/office/2006/metadata/properties" xmlns:ns2="ff08961f-6925-4aa2-a9c1-f60dad59dd6d" xmlns:ns3="e403de08-c64b-4485-b8b4-2df8f789359c" targetNamespace="http://schemas.microsoft.com/office/2006/metadata/properties" ma:root="true" ma:fieldsID="c82ad312d1659c936fdbb98a10c89bca" ns2:_="" ns3:_="">
    <xsd:import namespace="ff08961f-6925-4aa2-a9c1-f60dad59dd6d"/>
    <xsd:import namespace="e403de08-c64b-4485-b8b4-2df8f7893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961f-6925-4aa2-a9c1-f60dad59dd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be3b462f-a908-425c-b5e6-2065d85007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3de08-c64b-4485-b8b4-2df8f789359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e2f83a8-c4c1-483b-a19b-c03eb39e808f}" ma:internalName="TaxCatchAll" ma:showField="CatchAllData" ma:web="e403de08-c64b-4485-b8b4-2df8f7893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f08961f-6925-4aa2-a9c1-f60dad59dd6d" xsi:nil="true"/>
    <lcf76f155ced4ddcb4097134ff3c332f xmlns="ff08961f-6925-4aa2-a9c1-f60dad59dd6d">
      <Terms xmlns="http://schemas.microsoft.com/office/infopath/2007/PartnerControls"/>
    </lcf76f155ced4ddcb4097134ff3c332f>
    <TaxCatchAll xmlns="e403de08-c64b-4485-b8b4-2df8f789359c" xsi:nil="true"/>
  </documentManagement>
</p:properties>
</file>

<file path=customXml/itemProps1.xml><?xml version="1.0" encoding="utf-8"?>
<ds:datastoreItem xmlns:ds="http://schemas.openxmlformats.org/officeDocument/2006/customXml" ds:itemID="{FE37606B-6D95-4A08-9EE3-3370BBE87B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01DF8-07FA-44CE-A936-B04103731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08961f-6925-4aa2-a9c1-f60dad59dd6d"/>
    <ds:schemaRef ds:uri="e403de08-c64b-4485-b8b4-2df8f7893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DBDB09-EC31-4572-9F4C-0EE93A8919C0}">
  <ds:schemaRefs>
    <ds:schemaRef ds:uri="http://schemas.microsoft.com/office/2006/metadata/properties"/>
    <ds:schemaRef ds:uri="http://schemas.microsoft.com/office/infopath/2007/PartnerControls"/>
    <ds:schemaRef ds:uri="6f4576ed-9bf1-4020-bfa5-1e8f6472636d"/>
    <ds:schemaRef ds:uri="6c07200c-e412-45ca-8724-37649ca81f9a"/>
    <ds:schemaRef ds:uri="ff08961f-6925-4aa2-a9c1-f60dad59dd6d"/>
    <ds:schemaRef ds:uri="e403de08-c64b-4485-b8b4-2df8f7893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10</vt:i4>
      </vt:variant>
    </vt:vector>
  </HeadingPairs>
  <TitlesOfParts>
    <vt:vector size="30" baseType="lpstr">
      <vt:lpstr>adresse</vt:lpstr>
      <vt:lpstr>Sommaire</vt:lpstr>
      <vt:lpstr>Liste de vos actions</vt:lpstr>
      <vt:lpstr>Fiche Action 1</vt:lpstr>
      <vt:lpstr>Budget Action 1</vt:lpstr>
      <vt:lpstr>Fiche Action 2</vt:lpstr>
      <vt:lpstr>Budget Action 2</vt:lpstr>
      <vt:lpstr>Fiche Action 3</vt:lpstr>
      <vt:lpstr>Budget Action 3</vt:lpstr>
      <vt:lpstr>Fiche Action 4</vt:lpstr>
      <vt:lpstr>Budget Action 4</vt:lpstr>
      <vt:lpstr>Fiche Action 5</vt:lpstr>
      <vt:lpstr>Budget Action 5</vt:lpstr>
      <vt:lpstr>Fiche Action 6</vt:lpstr>
      <vt:lpstr>Budget Action 6</vt:lpstr>
      <vt:lpstr>Budget Total</vt:lpstr>
      <vt:lpstr>Budget Pluriannuel</vt:lpstr>
      <vt:lpstr>Modèle Budget prévisionnel FFGy</vt:lpstr>
      <vt:lpstr>Plan comptable Associations </vt:lpstr>
      <vt:lpstr>Fiches Projet PSF</vt:lpstr>
      <vt:lpstr>fichespsf</vt:lpstr>
      <vt:lpstr>'Budget Action 1'!Zone_d_impression</vt:lpstr>
      <vt:lpstr>'Budget Action 2'!Zone_d_impression</vt:lpstr>
      <vt:lpstr>'Budget Action 3'!Zone_d_impression</vt:lpstr>
      <vt:lpstr>'Budget Action 4'!Zone_d_impression</vt:lpstr>
      <vt:lpstr>'Budget Action 5'!Zone_d_impression</vt:lpstr>
      <vt:lpstr>'Budget Action 6'!Zone_d_impression</vt:lpstr>
      <vt:lpstr>'Budget Pluriannuel'!Zone_d_impression</vt:lpstr>
      <vt:lpstr>'Budget Total'!Zone_d_impression</vt:lpstr>
      <vt:lpstr>'Modèle Budget prévisionnel FFGy'!Zone_d_impression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Budget prévisionnel</dc:title>
  <dc:subject/>
  <dc:creator>BM</dc:creator>
  <cp:keywords/>
  <dc:description/>
  <cp:lastModifiedBy>Vincent VARLOTEAUX</cp:lastModifiedBy>
  <cp:revision/>
  <dcterms:created xsi:type="dcterms:W3CDTF">1996-10-21T11:03:58Z</dcterms:created>
  <dcterms:modified xsi:type="dcterms:W3CDTF">2023-03-22T13:49:05Z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0x010100A24999E2598B584BB27FBC24EA270AB4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